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uário\Desktop\Mapa de Obras\"/>
    </mc:Choice>
  </mc:AlternateContent>
  <xr:revisionPtr revIDLastSave="0" documentId="8_{5071F296-8297-473B-859B-3DBBA754434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º TRI - Prefeitura" sheetId="10" r:id="rId1"/>
    <sheet name="1º TRI - Educação" sheetId="11" r:id="rId2"/>
    <sheet name="1º TRI - Saúde" sheetId="12" r:id="rId3"/>
    <sheet name="2º TRIMESTRE DE 2020  " sheetId="4" state="hidden" r:id="rId4"/>
    <sheet name="3º TRIMESTRE DE 2020 " sheetId="6" state="hidden" r:id="rId5"/>
    <sheet name="4º TRIMESTRE DE 2020" sheetId="7" state="hidden" r:id="rId6"/>
  </sheets>
  <definedNames>
    <definedName name="_xlnm._FilterDatabase" localSheetId="1" hidden="1">'1º TRI - Educação'!$H$1:$H$20</definedName>
    <definedName name="_xlnm._FilterDatabase" localSheetId="0" hidden="1">'1º TRI - Prefeitura'!$H$1:$H$44</definedName>
    <definedName name="_xlnm._FilterDatabase" localSheetId="2" hidden="1">'1º TRI - Saúde'!$H$1:$H$20</definedName>
    <definedName name="_xlnm.Print_Area" localSheetId="1">'1º TRI - Educação'!$A$1:$V$20</definedName>
    <definedName name="_xlnm.Print_Area" localSheetId="0">'1º TRI - Prefeitura'!$A$1:$V$44</definedName>
    <definedName name="_xlnm.Print_Area" localSheetId="2">'1º TRI - Saúde'!$A$1:$V$20</definedName>
    <definedName name="_xlnm.Print_Area" localSheetId="3">'2º TRIMESTRE DE 2020  '!$A$1:$W$24</definedName>
    <definedName name="_xlnm.Print_Area" localSheetId="4">'3º TRIMESTRE DE 2020 '!$A$1:$W$24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11" l="1"/>
  <c r="S11" i="11"/>
  <c r="R11" i="11" s="1"/>
  <c r="T11" i="11"/>
  <c r="U12" i="11"/>
  <c r="U15" i="10"/>
  <c r="W24" i="10"/>
  <c r="Y24" i="10" s="1"/>
  <c r="U12" i="12"/>
  <c r="T11" i="12"/>
  <c r="U11" i="12" s="1"/>
  <c r="F10" i="12"/>
  <c r="F9" i="12"/>
  <c r="T12" i="11"/>
  <c r="S12" i="11"/>
  <c r="R12" i="11"/>
  <c r="S31" i="10"/>
  <c r="T31" i="10" s="1"/>
  <c r="R31" i="10"/>
  <c r="U31" i="10" s="1"/>
  <c r="U28" i="10"/>
  <c r="F28" i="10"/>
  <c r="U27" i="10"/>
  <c r="U24" i="10"/>
  <c r="T24" i="10"/>
  <c r="U20" i="10"/>
  <c r="U18" i="10"/>
  <c r="U17" i="10"/>
  <c r="U16" i="10"/>
  <c r="U12" i="10"/>
  <c r="U11" i="10"/>
  <c r="F11" i="10"/>
  <c r="F10" i="10"/>
  <c r="R9" i="10"/>
  <c r="N24" i="7" l="1"/>
  <c r="N25" i="7"/>
  <c r="N22" i="7"/>
  <c r="V26" i="4"/>
  <c r="M26" i="4"/>
  <c r="M24" i="7"/>
  <c r="M26" i="7"/>
  <c r="M27" i="7"/>
  <c r="M29" i="7"/>
  <c r="M15" i="7"/>
  <c r="M16" i="7"/>
  <c r="M17" i="7"/>
  <c r="M18" i="7"/>
  <c r="M19" i="7"/>
  <c r="M20" i="7"/>
  <c r="M21" i="7"/>
  <c r="M22" i="7"/>
  <c r="M23" i="7"/>
  <c r="M14" i="7"/>
  <c r="M24" i="6"/>
  <c r="M26" i="6"/>
  <c r="M27" i="6"/>
  <c r="M16" i="6"/>
  <c r="M17" i="6"/>
  <c r="M18" i="6"/>
  <c r="M19" i="6"/>
  <c r="M20" i="6"/>
  <c r="M21" i="6"/>
  <c r="M22" i="6"/>
  <c r="M23" i="6"/>
  <c r="M15" i="6"/>
  <c r="M15" i="4"/>
  <c r="M18" i="4"/>
  <c r="M19" i="4"/>
  <c r="M20" i="4"/>
  <c r="M21" i="4"/>
  <c r="M22" i="4"/>
  <c r="M23" i="4"/>
  <c r="M24" i="4"/>
  <c r="M16" i="4"/>
  <c r="M17" i="4"/>
  <c r="V26" i="7" l="1"/>
  <c r="U26" i="6"/>
  <c r="U28" i="7" l="1"/>
  <c r="V28" i="7" s="1"/>
  <c r="U27" i="7"/>
  <c r="V27" i="7" s="1"/>
  <c r="U26" i="7"/>
  <c r="V29" i="7"/>
  <c r="U29" i="7"/>
  <c r="U25" i="7"/>
  <c r="V25" i="7" s="1"/>
  <c r="U24" i="7"/>
  <c r="V24" i="7" s="1"/>
  <c r="V23" i="7"/>
  <c r="U23" i="7"/>
  <c r="U22" i="7"/>
  <c r="U21" i="7"/>
  <c r="U20" i="7"/>
  <c r="U19" i="7"/>
  <c r="U18" i="7"/>
  <c r="V17" i="7"/>
  <c r="U17" i="7"/>
  <c r="U16" i="7"/>
  <c r="U15" i="7"/>
  <c r="U14" i="7"/>
  <c r="V14" i="7" s="1"/>
  <c r="U13" i="7"/>
  <c r="V13" i="7" s="1"/>
  <c r="V27" i="6" l="1"/>
  <c r="V23" i="6"/>
  <c r="V17" i="6"/>
  <c r="V17" i="4"/>
  <c r="V23" i="4"/>
  <c r="V21" i="4"/>
  <c r="V19" i="4"/>
  <c r="U27" i="6" l="1"/>
  <c r="V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4" i="4" l="1"/>
  <c r="U25" i="4"/>
  <c r="U24" i="4"/>
  <c r="U23" i="4"/>
  <c r="U22" i="4"/>
  <c r="U21" i="4"/>
  <c r="U20" i="4"/>
  <c r="U19" i="4"/>
  <c r="U17" i="4"/>
  <c r="U16" i="4"/>
  <c r="U15" i="4"/>
  <c r="U13" i="4"/>
</calcChain>
</file>

<file path=xl/sharedStrings.xml><?xml version="1.0" encoding="utf-8"?>
<sst xmlns="http://schemas.openxmlformats.org/spreadsheetml/2006/main" count="1461" uniqueCount="381">
  <si>
    <t>MAPA DEMONSTRATIVO DE OBRAS E SERVIÇOS DE ENGENHARIA</t>
  </si>
  <si>
    <r>
      <t xml:space="preserve">UNIDADE: </t>
    </r>
    <r>
      <rPr>
        <sz val="11"/>
        <color theme="1"/>
        <rFont val="Calibri"/>
        <family val="2"/>
        <scheme val="minor"/>
      </rPr>
      <t>PREFEITURA MUNICIPAL DE CUMARU - PE</t>
    </r>
  </si>
  <si>
    <r>
      <t xml:space="preserve">UNIDADE ORÇAMENTÁRIA: </t>
    </r>
    <r>
      <rPr>
        <sz val="11"/>
        <color theme="1"/>
        <rFont val="Calibri"/>
        <family val="2"/>
        <scheme val="minor"/>
      </rPr>
      <t>SECRETARIA MUNICIPAL  DE INFRAESTRUTURA DE CUMARU</t>
    </r>
  </si>
  <si>
    <t xml:space="preserve">                   </t>
  </si>
  <si>
    <t xml:space="preserve">                </t>
  </si>
  <si>
    <t xml:space="preserve">                      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</si>
  <si>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</si>
  <si>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</si>
  <si>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</si>
  <si>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</si>
  <si>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</si>
  <si>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</si>
  <si>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</si>
  <si>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</si>
  <si>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</si>
  <si>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</si>
  <si>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</si>
  <si>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</si>
  <si>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</si>
  <si>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</si>
  <si>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</si>
  <si>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     (DIAS)</t>
  </si>
  <si>
    <t>VALOR CONTRATADO (R$)</t>
  </si>
  <si>
    <t>DATA CONCLUSÃO / PARALISAÇÃO</t>
  </si>
  <si>
    <t>VALOR ADITADO ACUMULADO
(R$)</t>
  </si>
  <si>
    <t>NATUREZA DA DESPESA</t>
  </si>
  <si>
    <t>VALOR PAGO ACUMULADO NO EXERCÍCIO
(R$)</t>
  </si>
  <si>
    <t>VALOR  PAGO ACUMULADO NA OBRA OU SERVIÇO
(R$)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</si>
  <si>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</si>
  <si>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</si>
  <si>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</si>
  <si>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</si>
  <si>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</si>
  <si>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</si>
  <si>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</si>
  <si>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</si>
  <si>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</si>
  <si>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</si>
  <si>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</si>
  <si>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</si>
  <si>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</si>
  <si>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</si>
  <si>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</si>
  <si>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</si>
  <si>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</si>
  <si>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</si>
  <si>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</si>
  <si>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</si>
  <si>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</si>
  <si>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</si>
  <si>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</si>
  <si>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CONCORRÊNCIA PÚBLICA Nº 001/2018</t>
  </si>
  <si>
    <t>CONTRATAÇÃO DE EMPRESA ESPECIALIZADA PARA CONSTRUÇÃO DE ESCOLA DE 12 SALAS PADRÃO FNDE</t>
  </si>
  <si>
    <t>201802595 - 2018</t>
  </si>
  <si>
    <t>FNDE</t>
  </si>
  <si>
    <t>17.440.286/0001-29</t>
  </si>
  <si>
    <t>COFEM CONSTRUÇÕES E SERVIÇOS TECNOLOGIA E LOCAÇÕES EIRELI - ME</t>
  </si>
  <si>
    <t>040/2018</t>
  </si>
  <si>
    <t>20/12/2018</t>
  </si>
  <si>
    <t>365</t>
  </si>
  <si>
    <t>20/12/2019</t>
  </si>
  <si>
    <t>4.4.90.51.00</t>
  </si>
  <si>
    <t>EM ANDAMENTO</t>
  </si>
  <si>
    <t>CONCLUÍDA</t>
  </si>
  <si>
    <t>14.417.792/0001-09</t>
  </si>
  <si>
    <t>TOMADA DE PREÇOS Nº 003/2018</t>
  </si>
  <si>
    <t xml:space="preserve">CONTRATAÇÃO DE EMPRESA DE ENGENHARIA PARA REFORMA DO CENTRO AMBULATORIAL SEVERINO DO REGO MEDEIROS  </t>
  </si>
  <si>
    <t>FMS</t>
  </si>
  <si>
    <t>19.744.104/0001-39</t>
  </si>
  <si>
    <t>RETA CONTRUÇÕES E SERVIÇOS EIRELI ME</t>
  </si>
  <si>
    <t>008/2018</t>
  </si>
  <si>
    <t>07/12/2018</t>
  </si>
  <si>
    <t>180</t>
  </si>
  <si>
    <t>05/07/2018</t>
  </si>
  <si>
    <t>150</t>
  </si>
  <si>
    <t>450</t>
  </si>
  <si>
    <t>TOMADA DE PREÇOS Nº 002/2018</t>
  </si>
  <si>
    <t>CONTRATAÇÃO DE EMPRESA DE ENGENHARIA PARA COMPLEMENTAÇÃO DA CONSTRUÇÃO DA UNIDADE DE SAÚDE (UBS MATADOURO)</t>
  </si>
  <si>
    <t>11319.45200001/16-004-2016</t>
  </si>
  <si>
    <t>05.244.095/0001-02</t>
  </si>
  <si>
    <t>CONSTRUTORA BG EIRELI</t>
  </si>
  <si>
    <t>004/2018</t>
  </si>
  <si>
    <t>CONTRATAÇÃO DE EMPRESA DE ENGENHARIA PARA COMPLEMENTAÇÃO DA CONSTRUÇÃO DA UNIDADE DE SAÚDE (UBS JENIPAPEIRO)</t>
  </si>
  <si>
    <t>11319.4520001/13-003-2016</t>
  </si>
  <si>
    <t>TOMADA DE PREÇOS Nº 004/2018</t>
  </si>
  <si>
    <t>CONTRATAÇÃO DE EMPRESA PARA REFORMA DE PSF LOCALIZADO NO POVOADO DE POÇOS, CUMARU - PE</t>
  </si>
  <si>
    <t>11319.4520001/16-005 - 2016</t>
  </si>
  <si>
    <t>07.310.925/0001-88</t>
  </si>
  <si>
    <t>ATHUS CONSTRUÇÕES E SERVIÇOS LTDA</t>
  </si>
  <si>
    <t>005/2018</t>
  </si>
  <si>
    <t>194</t>
  </si>
  <si>
    <t>CONVITE Nº 001/2020</t>
  </si>
  <si>
    <t>CONTRATAÇÃO DE EMPRESA PARA PRESTAÇÃO DOS SEVIÇOS DE ENGENHARIA PARA URBANIZAÇÃO DE ACESSO AO CRISTO</t>
  </si>
  <si>
    <t>EP 586/2017</t>
  </si>
  <si>
    <t>FEM</t>
  </si>
  <si>
    <t>22.315.161/0001-07</t>
  </si>
  <si>
    <t>JB LOCAÇÕES MÁQUINAS SERVIÇOS EIRELLI EPP</t>
  </si>
  <si>
    <t>004/2020</t>
  </si>
  <si>
    <t>27/01/2020</t>
  </si>
  <si>
    <t>91</t>
  </si>
  <si>
    <t>CONVITE Nº 003/2020</t>
  </si>
  <si>
    <t>CONTRATAÇÃO DE EMPRESA PARA PRESTAÇÃO DOS SEVIÇOS DE ENGENHARIA PARA URBANIZAÇÃO DE ACESSO AO MUNICÍPIO DE CUMARU/PE - TREVO</t>
  </si>
  <si>
    <t>24.217.944/0001-83</t>
  </si>
  <si>
    <t>CR AMBIENTAL EIRELI</t>
  </si>
  <si>
    <t>006/2020</t>
  </si>
  <si>
    <t>TOMADA DE PREÇOS Nº 001/2020</t>
  </si>
  <si>
    <t>CONTRATAÇÃO DE EMPRESA DE ENGENHARIA PARA OBRA DE URBANIZAÇÃO DO AÇUDE AS MARGENS DA PE-95, NO DISTRITO DE AMEIXAS</t>
  </si>
  <si>
    <t>SS SERVIÇOS, LOCAÇÕES E CONSTRUÇÕES LTDA</t>
  </si>
  <si>
    <t>CONTRATAÇÃO DE EMPRESA PARA CONSTRUÇÃO DE VELATÓRIO E AMPLIAÇÃO DO CEMITÉRIO NO MUNICÍPIO DE CUMARU/ PE</t>
  </si>
  <si>
    <t>EP 40/2017</t>
  </si>
  <si>
    <t>120</t>
  </si>
  <si>
    <t>CONVITE Nº 002/2016</t>
  </si>
  <si>
    <t xml:space="preserve">CONSTRUÇÃO DO CURRAL DA FEIRA AGROPECUARIA NO TERRENO SITUADO NAS MARGENS DA PE - 095 </t>
  </si>
  <si>
    <t xml:space="preserve">EP 317 </t>
  </si>
  <si>
    <t>24.361.671/0001-46</t>
  </si>
  <si>
    <t>VALE DO IPOJUCA CONSTRUTORA EIRELI</t>
  </si>
  <si>
    <t>50/2016</t>
  </si>
  <si>
    <t>20/10/2016</t>
  </si>
  <si>
    <t>182</t>
  </si>
  <si>
    <t>CONTRATAÇÃO DE EMPRESA DE ENGENHARIA PARA OBRA DE URBANIZAÇÃO DO PARQUE NO MUNICÍPIO DE CUMARU/PE</t>
  </si>
  <si>
    <t>EP 263/2017</t>
  </si>
  <si>
    <t>018/2018</t>
  </si>
  <si>
    <t>CONVITE Nº002/2020</t>
  </si>
  <si>
    <t>REFORMA DO MERCADO PÚBLICO DE AMEIXAS</t>
  </si>
  <si>
    <t>005/2020</t>
  </si>
  <si>
    <t>-</t>
  </si>
  <si>
    <t>REFORMA DA UNIDADE MISTA SANTA TEREZINHA</t>
  </si>
  <si>
    <t>001/2020</t>
  </si>
  <si>
    <t>TOMADA DE PREÇOS Nº 001/2020 -  FMS</t>
  </si>
  <si>
    <t>121</t>
  </si>
  <si>
    <t>27//01/2020</t>
  </si>
  <si>
    <t>122</t>
  </si>
  <si>
    <t>21/09/2017</t>
  </si>
  <si>
    <t>TOMADA DE PREÇOS Nº 002/2017</t>
  </si>
  <si>
    <t>046/2017</t>
  </si>
  <si>
    <t>05.244.095/0001-03</t>
  </si>
  <si>
    <t>CONTINUAÇÃO DE UMA CONSTRUÇÃO DE UMA QUADRA POLIESPORTIVA COBERTSA COM VESTIÁRIO ANEXA À ESCOLA PROFESSORA GILDA BERTINO GOMES</t>
  </si>
  <si>
    <t>16/2018</t>
  </si>
  <si>
    <t>MODALIDADE</t>
  </si>
  <si>
    <r>
      <t>EXERCÍCIO:</t>
    </r>
    <r>
      <rPr>
        <sz val="11"/>
        <color theme="1"/>
        <rFont val="Calibri"/>
        <family val="2"/>
        <scheme val="minor"/>
      </rPr>
      <t xml:space="preserve"> 2 º TRIMESTRE DE 2020</t>
    </r>
  </si>
  <si>
    <t>PERÍODO REFERENCIAL: ABRIL, MAIO E JUNHO</t>
  </si>
  <si>
    <t>ABRIL</t>
  </si>
  <si>
    <t>MAIO</t>
  </si>
  <si>
    <t>JUNHO</t>
  </si>
  <si>
    <r>
      <t>EXERCÍCIO:</t>
    </r>
    <r>
      <rPr>
        <sz val="11"/>
        <color theme="1"/>
        <rFont val="Calibri"/>
        <family val="2"/>
        <scheme val="minor"/>
      </rPr>
      <t xml:space="preserve"> 3 TRIMESTRE DE 2020</t>
    </r>
  </si>
  <si>
    <t>PERÍODO REFERENCIAL: JULHO, AGOSTO, SETEMBRO</t>
  </si>
  <si>
    <t>JULHO</t>
  </si>
  <si>
    <t>AGOSTO</t>
  </si>
  <si>
    <t>SETEMBRO</t>
  </si>
  <si>
    <t>REFORMA DA PRAÇA E DA QUADRA, LOCALIZADOS NO DISTRITO DE POÇOS-CUMARU/PE</t>
  </si>
  <si>
    <t>20.520.477/0001-05</t>
  </si>
  <si>
    <t>CONSTRUTORA SENTRA EIRELI - EPP</t>
  </si>
  <si>
    <t>035/2020</t>
  </si>
  <si>
    <t>60</t>
  </si>
  <si>
    <t>CONVITE Nº 006/2020</t>
  </si>
  <si>
    <r>
      <t>EXERCÍCIO:</t>
    </r>
    <r>
      <rPr>
        <sz val="11"/>
        <color theme="1"/>
        <rFont val="Calibri"/>
        <family val="2"/>
        <scheme val="minor"/>
      </rPr>
      <t xml:space="preserve"> 4º TRIMESTRE DE 2020</t>
    </r>
  </si>
  <si>
    <t>PERÍODO REFERENCIAL: OUTUBRO, NOVEMBRO E DEZEMBRO</t>
  </si>
  <si>
    <t>OUTUBRO</t>
  </si>
  <si>
    <t>NOVEMBRO</t>
  </si>
  <si>
    <t>DEZEMBRO</t>
  </si>
  <si>
    <t>EXECUÇÃO DOS SERVIÇOS COMUM DE PAVIMENTAÇÃO EM PARALELEPÍPEDOS DE DIVERSAS RUAS DO MUNICÍPIO DE CUMARU/PE</t>
  </si>
  <si>
    <t>PREGÃO ELETRÔNICO N° 002/2020</t>
  </si>
  <si>
    <t>17.744.104/0001- 39</t>
  </si>
  <si>
    <t>RETA CONSTRUÇÕES E SERVIÇOS EIRELI - ME</t>
  </si>
  <si>
    <t>040/2020</t>
  </si>
  <si>
    <t>CONTRATAÇÃO DE EMPRESA DE ENGENHARIA PARA EXECUÇÃO DE OBRA DE COMPLENTO DE CALÇADA (CAIXA), DA RUA PRESIDENTE LUIS INÁCIO LULA DA SILVA.</t>
  </si>
  <si>
    <t xml:space="preserve">CONSTRUTORA SENTRA EIRELI </t>
  </si>
  <si>
    <t>003/2020</t>
  </si>
  <si>
    <t>12/08/2020</t>
  </si>
  <si>
    <t>07/06/2019</t>
  </si>
  <si>
    <t>PRAZO ADITADO ACUMULADO (DIAS)</t>
  </si>
  <si>
    <t>546</t>
  </si>
  <si>
    <t>11319.4520001/17-006</t>
  </si>
  <si>
    <t>1092</t>
  </si>
  <si>
    <t>CAIXA</t>
  </si>
  <si>
    <t>0919312017</t>
  </si>
  <si>
    <t>EP348</t>
  </si>
  <si>
    <t>19/09/2018</t>
  </si>
  <si>
    <t>EP 623, 632 E 638</t>
  </si>
  <si>
    <t>600</t>
  </si>
  <si>
    <t>_______________________________________________________________________</t>
  </si>
  <si>
    <t>________________________________________________________________________</t>
  </si>
  <si>
    <t>_________________________________________________________________________</t>
  </si>
  <si>
    <t xml:space="preserve">FEM </t>
  </si>
  <si>
    <r>
      <t>EXERCÍCIO:</t>
    </r>
    <r>
      <rPr>
        <sz val="22"/>
        <color theme="1"/>
        <rFont val="Arial"/>
        <family val="2"/>
      </rPr>
      <t xml:space="preserve"> 1º TRIMESTRE DE 202</t>
    </r>
    <r>
      <rPr>
        <b/>
        <sz val="22"/>
        <rFont val="Arial"/>
        <family val="2"/>
      </rPr>
      <t>3</t>
    </r>
  </si>
  <si>
    <r>
      <t>PERÍODO REFERENCIAL:</t>
    </r>
    <r>
      <rPr>
        <sz val="22"/>
        <rFont val="Arial"/>
        <family val="2"/>
      </rPr>
      <t xml:space="preserve"> JANEIRO, FEVEREIRO E MARÇO DE 01/01/2023 A 31/03/2023</t>
    </r>
  </si>
  <si>
    <r>
      <t xml:space="preserve">UNIDADE: </t>
    </r>
    <r>
      <rPr>
        <sz val="22"/>
        <rFont val="Arial"/>
        <family val="2"/>
      </rPr>
      <t>PREFEITURA MUNICIPAL DE CUMARU  - PE</t>
    </r>
  </si>
  <si>
    <r>
      <rPr>
        <b/>
        <sz val="22"/>
        <rFont val="Arial"/>
        <family val="2"/>
      </rPr>
      <t xml:space="preserve">UNIDADE ORÇAMENTÁRIA: </t>
    </r>
    <r>
      <rPr>
        <sz val="22"/>
        <color theme="1"/>
        <rFont val="Arial"/>
        <family val="2"/>
      </rPr>
      <t xml:space="preserve">SECRETARIA MUNICIPAL DE INFRAESTRUTURA E SERVIÇOS PÚBLICOS </t>
    </r>
  </si>
  <si>
    <t>CONSTRUÇÃO DO CURRAL DA FEIRA AGROPECUÁRIA</t>
  </si>
  <si>
    <t>EP 317</t>
  </si>
  <si>
    <t>PARALISADA</t>
  </si>
  <si>
    <t>URBANIZAÇÃO DO ACESSO AO CRISTO, NO MUNICÍPIO DE CUMARU</t>
  </si>
  <si>
    <t>EP 586</t>
  </si>
  <si>
    <t>URBANIZAÇÃO DO AÇUDE AS MARGENS DA PE-95 DO DISTRITO DE AMEIXA, NO MUNICÍPIO DE CUMARU</t>
  </si>
  <si>
    <t>URBANIZAÇÃO DO ACESSO A CUMARU</t>
  </si>
  <si>
    <t>EP 263</t>
  </si>
  <si>
    <t>AMPLIAÇÃO DO CEMITÉRIO E CONSTRUÇÃO DE VELÓRIO</t>
  </si>
  <si>
    <t>EP 40</t>
  </si>
  <si>
    <t>EP 348</t>
  </si>
  <si>
    <t>PAVIMENTAÇÃO DE RUAS DO DISTRITOS DE POÇOS, AMEIXAS E NA SEDE DO MUNICÍPIO.</t>
  </si>
  <si>
    <t>EP623, 632 E 638</t>
  </si>
  <si>
    <t>PAVIMENTAÇÃO EM DIVERSAS LOCALIDADES - LOTE 02 - (ACESSO AO SÍTIO CAMPOS NOVOS)</t>
  </si>
  <si>
    <t>EP 45</t>
  </si>
  <si>
    <t>EP 47</t>
  </si>
  <si>
    <t>CONSTRUÇÃO DA PISTA DE VAQUEJADA</t>
  </si>
  <si>
    <t>PAVIMENTAÇÃO EM DIVERSAS LOCALIDADES - LOTE 03 - (SITIO PEDRA BRANCA)</t>
  </si>
  <si>
    <t>EP 50</t>
  </si>
  <si>
    <t>PAVIMENTAÇÃO EM DIVERSAS LOCALIDADES - LOTE 06 - (PAVIMENTAÇÃO BAIRRO DO JENIPAPEIRO)</t>
  </si>
  <si>
    <t>EP 528</t>
  </si>
  <si>
    <t>PAVIMENTAÇÃO EM DIVERSAS LOCALIDADES - LOTE 05 - (SITIO RODRIGUES)</t>
  </si>
  <si>
    <t>EP 493</t>
  </si>
  <si>
    <t>EP 272</t>
  </si>
  <si>
    <t>PAVIMENTAÇÃO EM PARALELEPÍPEDOS NO MUNICÍPIO DE CUMARU</t>
  </si>
  <si>
    <t>TOMADA DE PREÇO Nº 001/2021</t>
  </si>
  <si>
    <t>29.505.771/0001-12</t>
  </si>
  <si>
    <t>CABRAL CONSTRUÇÕES E LOCAÇÕES</t>
  </si>
  <si>
    <t>Nº 011/2021 PMC</t>
  </si>
  <si>
    <t>04/11/2021</t>
  </si>
  <si>
    <t>PAVIMENTAÇÃO EM DIVERSAS LOCALIDADES - LOTE 01 (RUA PROJETADA 1 - COMPLEMENTO DONA LIÓ; RUA PROJETADA 2 - 1º PARTE DAS CASISHAS CEHAB; RUA PROJETADA 3 - RUA EM FRENTE A COHAB)</t>
  </si>
  <si>
    <t>EP 46</t>
  </si>
  <si>
    <t>PAVIMENTAÇÃO EM DIVERSAS LOCALIDADES - LOTE 04 - (BAIRRO DA INVASÃO)</t>
  </si>
  <si>
    <t>EP 115</t>
  </si>
  <si>
    <t>CONSTRUÇÃO DE PARADAS DE ÔNIBUS NO MUNICÍPIO DE CUMARU</t>
  </si>
  <si>
    <t>EP 206</t>
  </si>
  <si>
    <t>URBANIZAÇÃO NO MUNICÍPIO DE CUMARU COM QUADRAS POLIESPORTIVAS EM DIVERSAS LOCALIDADES: GRUPO 1 - QUADRAS DE AMEIXAS E UMARI, GRUPO 2 - QUADRAS DE ÁGUA SALGADA E PEDRA BRANCA, GRUPO 03 – QUADRA DE POÇOS.</t>
  </si>
  <si>
    <t>EP 149</t>
  </si>
  <si>
    <t>PREGÃO ELETRÔNICO Nº 002/2020</t>
  </si>
  <si>
    <t>Nº 040/2020 PMC</t>
  </si>
  <si>
    <t>CONSTRUTORA BG EIRELI EPP</t>
  </si>
  <si>
    <t>Nº 016/2018 PMC</t>
  </si>
  <si>
    <t>123</t>
  </si>
  <si>
    <t>DISTRATADA</t>
  </si>
  <si>
    <t>JB LOCAÇÕES DE MÁQUINAS E SERVIÇOS EIRELI EPP</t>
  </si>
  <si>
    <t>Nº 004/2020 PMC</t>
  </si>
  <si>
    <t>DISTRATADA 01/03/2021</t>
  </si>
  <si>
    <t>DISTRATADA 03/03/2022</t>
  </si>
  <si>
    <t>Nº 003/2020 PMC</t>
  </si>
  <si>
    <t>Nº 001/2020 PMC</t>
  </si>
  <si>
    <t>TOMADA DE PREÇOS Nº 001/2022</t>
  </si>
  <si>
    <t>13.962.001/0001-69</t>
  </si>
  <si>
    <t>BARROS CONSTRUÇÕES E SERVIÇOS LTDA</t>
  </si>
  <si>
    <t>Nº 004/2022 PMC</t>
  </si>
  <si>
    <t>09/03/2022</t>
  </si>
  <si>
    <t>184</t>
  </si>
  <si>
    <t>CONTINUAÇÃO DA URBANIZAÇÃO DO PARQUE NO MUNICÍPIO DE CUMARU</t>
  </si>
  <si>
    <t>CONCLUÍDA 28/11/2022</t>
  </si>
  <si>
    <t>ACRESCIMO DE R$ 39.299,06 - (1ª REPROGRAMAÇÃO)</t>
  </si>
  <si>
    <t>SUPRESSÃO DE R$ 23.260,41 - (3º REPROGRAMAÇÃO)</t>
  </si>
  <si>
    <t>ACRESCIMO DE R$ 9.770,25 - (1ª REPROGRAMAÇÃO)</t>
  </si>
  <si>
    <t>Nº 035/2020 PMC</t>
  </si>
  <si>
    <t>08/06/2020</t>
  </si>
  <si>
    <t>CONCLUÍDA 02/02/2023</t>
  </si>
  <si>
    <t>ACRESCIMO DE R$ 6.889,41 - (1 REPROGRAMAÇÃO)</t>
  </si>
  <si>
    <t>REFORMA DA PRAÇA DE POÇOS - LOTE 01</t>
  </si>
  <si>
    <t>TOMADA DE PREÇOS Nº 003/2022</t>
  </si>
  <si>
    <t>32.507.681/0001-75</t>
  </si>
  <si>
    <t>JM EMPREENDIMENTOS LIMITADA</t>
  </si>
  <si>
    <t>Nº 009/2023 PMC</t>
  </si>
  <si>
    <t>16/02/2023</t>
  </si>
  <si>
    <t>89</t>
  </si>
  <si>
    <t>ATUALIZAR ADITIVO NO PROXIMO TRIMESTRE</t>
  </si>
  <si>
    <t>Nº 008/2023 PMC</t>
  </si>
  <si>
    <t>Nº 010/2023 PMC</t>
  </si>
  <si>
    <t>FALTA PLANIHA DA CONTRATADA</t>
  </si>
  <si>
    <t>ATUALIZAR DOCUMENTAÇÃO DA PASTA</t>
  </si>
  <si>
    <t>Nº 005/2023 PMC</t>
  </si>
  <si>
    <t>ATUALIZAR ADITIVO NO PROXIMO TRIMESTRE E PAGAMENTO BM DATA 15/05/2023 E REPROGRAMAÇÃO</t>
  </si>
  <si>
    <t>Nº 007/2023 PMC</t>
  </si>
  <si>
    <t>Nº 006/2023 PMC</t>
  </si>
  <si>
    <t>TOMADA DE PREÇOS Nº 002/2021</t>
  </si>
  <si>
    <t>21.005.185/0001-05</t>
  </si>
  <si>
    <t>R B SERVIÇOS DE OBRAS E REFORMAS DE ENGENHARIA EIRELI</t>
  </si>
  <si>
    <t>Nº 013/2021 PMC</t>
  </si>
  <si>
    <t>181</t>
  </si>
  <si>
    <t>ACRESCIMO DE R$ 3.396,69 - (1ª REPROGRAMAÇÃO)</t>
  </si>
  <si>
    <t>CONVITE Nº 003/2021</t>
  </si>
  <si>
    <t>42.559.008/0001-32</t>
  </si>
  <si>
    <t>PALLAS ENGENHARIA EIRELI</t>
  </si>
  <si>
    <t>Nº 014/2021 PMC</t>
  </si>
  <si>
    <t>03/01/2022</t>
  </si>
  <si>
    <t>90</t>
  </si>
  <si>
    <t>SUPRESSÃO DE R$ 5.502,13 - (1º REPROGRAMAÇÃO)</t>
  </si>
  <si>
    <t>CONVITE Nº 004/2021</t>
  </si>
  <si>
    <t>13.962.001/000-69</t>
  </si>
  <si>
    <t>Nº 002/2022 PMC</t>
  </si>
  <si>
    <t>SUPRESSÃO DE R$ 13.451,37 - (1ª REPROGRAMAÇÃO)</t>
  </si>
  <si>
    <t>Nº 50/2016</t>
  </si>
  <si>
    <t>EP 585</t>
  </si>
  <si>
    <t>PARALISADA 10/06/2020</t>
  </si>
  <si>
    <t>ACRESCIMO DE R$ 87.011,01 (1ª REPROGRAMAÇÃO E 2º REPROGRAMAÇÃO)</t>
  </si>
  <si>
    <t>REFORMA DO MERCADO MUNICIPAL DE AMEIXAS.</t>
  </si>
  <si>
    <t>Nº 005/2020 PMC</t>
  </si>
  <si>
    <t>CONTINUAÇÃO DA REFORMA DO MERCADO DE AMEIXAS.</t>
  </si>
  <si>
    <t>CONVITE Nº 001/2022</t>
  </si>
  <si>
    <t>15.587.379/0001-55</t>
  </si>
  <si>
    <t>ROBSON J G DE OLIVEIRA CONSTRUTORA EIRELI</t>
  </si>
  <si>
    <t>Nº 006/2022 PMC</t>
  </si>
  <si>
    <t>HPS CONSTRUTORA EIRELI</t>
  </si>
  <si>
    <t>VALOR PAGO ACUMULADO NO PERÍODO (R$)</t>
  </si>
  <si>
    <t>VALOR MEDIDO ACUMULADO (R$)</t>
  </si>
  <si>
    <t>SUDENE</t>
  </si>
  <si>
    <t>895620/2019</t>
  </si>
  <si>
    <t>PREGÃO ELETRÔNICO Nº 001/2020</t>
  </si>
  <si>
    <t>CONTRATAÇÃO DE EMPRESA DO RAMO PERTINENTE PARA EXECUÇÃO DOS SERVIÇOS COMUNS DE PAVIMENTAÇÃO DE RUAS DO MUNICÍPIO DE CUMARU/PE</t>
  </si>
  <si>
    <t>17.696.801/0001-36</t>
  </si>
  <si>
    <t>J BENEVIDES DA SILVA EIRELI EPP</t>
  </si>
  <si>
    <t>ACRESCIMO DE R$ 191.997,78 (1ª REPROGRAMAÇÃO)</t>
  </si>
  <si>
    <t>ID Nº 1081571</t>
  </si>
  <si>
    <t>CONCORRÊNCIA Nº 001/2021</t>
  </si>
  <si>
    <t>CONCLUSÃO DA OBRA DE CONSTRUÇÃO DE ESCOLA DE 12 SALAS PADRÃO FNDE</t>
  </si>
  <si>
    <t>Nº 017/2021 FME</t>
  </si>
  <si>
    <t>Nº 038/2020 PMC</t>
  </si>
  <si>
    <t>29/11/2021</t>
  </si>
  <si>
    <t>DISTRATADO 23/01/2023</t>
  </si>
  <si>
    <t>ACRESCIMO DE R$ 73.845,97 (1ª REPROGRAMAÇÃO)</t>
  </si>
  <si>
    <t>CONVITE Nº 001/2023</t>
  </si>
  <si>
    <t>FME</t>
  </si>
  <si>
    <t>RECUSO PRÓPRIO</t>
  </si>
  <si>
    <t>47.972.147/0001-07</t>
  </si>
  <si>
    <t>TCS EMPREENDIMENTOS LTDA</t>
  </si>
  <si>
    <t>Nº 004/2023 FME</t>
  </si>
  <si>
    <t>REFORMA E AMPLIAÇÃO DE UNIDADES ESCOLARES NO MUNICIPIO DE CUMARU - LOTE 01 (CONSTRUÇÃO DE UMA SALA NA ESCOLA GILDA BERTINO GOMES EM CUMARU-PE)</t>
  </si>
  <si>
    <t>REFORMA E AMPLIAÇÃO DE UNIDADES ESCOLARES NO MUNICIPIO DE CUMARU - LOTE 02 (REFORMA E AMPLIAÇÃO DO GRUPO ESCOLAR INÊS MARIA DA CONCEIÇÃO - SÍTIO CAMPOS NOVOS)</t>
  </si>
  <si>
    <t>03/02/2023</t>
  </si>
  <si>
    <t>17/02/2023</t>
  </si>
  <si>
    <t>ACRESCIMO DE R$ 11.052,24 (1º REPROGRAMAÇÃO)</t>
  </si>
  <si>
    <t>PROXIMO SEMESTRE CONCLUI BM01 E BM02 E 2ª REPROGRAMAÇÃO</t>
  </si>
  <si>
    <t>ACRESCIMO DE R$ 14.579,69 (1º REPROGRAMAÇÃO)</t>
  </si>
  <si>
    <t xml:space="preserve">PROXIMO SEMESTRE CONCLUI BM02 </t>
  </si>
  <si>
    <t>BARROS CONSTRUÇÃO E SERVIÇOS LTDA</t>
  </si>
  <si>
    <t>TOMADA DE PREÇOS Nº 001/2023</t>
  </si>
  <si>
    <t>CONCLUSÃO DA ACADEMIA DA SAÚDE LOCALIZADA EM POÇOS (LOTE 1), NESTE MUNICÍPIO DE CUMARU/PE</t>
  </si>
  <si>
    <t>853068/2017</t>
  </si>
  <si>
    <t>CONCLUSÃO DA ACADEMIA DA SAÚDE LOCALIZADA EM AMEIXAS (LOTE 2), NESTE MUNICÍPIO DE CUMARU/PE</t>
  </si>
  <si>
    <t>Nº 003/2023 FMS</t>
  </si>
  <si>
    <t>Nº 004/2023 FMS</t>
  </si>
  <si>
    <t>21/03/2023</t>
  </si>
  <si>
    <t>SISMOB - MINIST. DA SAÚDE</t>
  </si>
  <si>
    <t>CONTINUAÇÃO DA REFORMA DO POSTO DA SAÚDE DA FAMÍLIA DO DISTRITO DE POÇOS (PROPOSTA MS 113194520001/16-005), NESTE MUNICÍPIO DE CUMARU/PE</t>
  </si>
  <si>
    <t xml:space="preserve"> 113194520001/16-005</t>
  </si>
  <si>
    <t>Nº 010/2021 FMS</t>
  </si>
  <si>
    <t>25/10/2021</t>
  </si>
  <si>
    <t>ACRESCIMO DE R$ 17.706,89 (1º REPROGRAMAÇÃO)</t>
  </si>
  <si>
    <t>REFORMA DA UNIDADE MISTA SANTA TEREZINHA - ÁREA DE EMERGÊNCIA LOCALIZADO NO MUNICIPIO DE CUMARU-PE</t>
  </si>
  <si>
    <t>Nº 001/2020 FMS</t>
  </si>
  <si>
    <t>CONVITE Nº 002/2020</t>
  </si>
  <si>
    <t>EXECUÇÃO DE SERVIÇOS TÉCNICOS ESPECIALIZADOS NA ELABORAÇÃO E ACOMPANHAMENTO DAS PRESTAÇÕES DE CONTAS DE OBRAS DO MUNICÍPIO DE CUMARU</t>
  </si>
  <si>
    <t>RECURSO PRÓPRIO</t>
  </si>
  <si>
    <t>PMC</t>
  </si>
  <si>
    <t>30.688.370/0001-24</t>
  </si>
  <si>
    <t>B. OLIVEIRA SILVA - ME</t>
  </si>
  <si>
    <t>Nº 009/2022 PMC</t>
  </si>
  <si>
    <t>11/04/2022</t>
  </si>
  <si>
    <t>a pagar 5.193,69</t>
  </si>
  <si>
    <t xml:space="preserve">  </t>
  </si>
  <si>
    <t>CONVITE Nº 003/2022</t>
  </si>
  <si>
    <t>EXECUÇÃO DE SERVIÇOS TÉCNICOS DE ENGENHARIA DE ASSESSORIA, COSULTORIA, FISCALIZAÇÃO E ACOMPANHAMENTO DE OBRAS EXECUTADAS DE FORMA INDIRETA NO MUNICÍPIO DE CUMARU</t>
  </si>
  <si>
    <t>JUSTO &amp; BRANCO ENGENHARIA CONSULTIVA LTDA</t>
  </si>
  <si>
    <t>03.844.196/0001-99</t>
  </si>
  <si>
    <t>Nº 016/2022 PMC</t>
  </si>
  <si>
    <t>01/08/2022</t>
  </si>
  <si>
    <t>3.3.90.39.00</t>
  </si>
  <si>
    <t>22/06/2022</t>
  </si>
  <si>
    <t>PAGO 23/05/2023</t>
  </si>
  <si>
    <t>ACRESCIMO DE R$ 13.551,98 - (1ª REPROGRAMAÇÃO)</t>
  </si>
  <si>
    <t>Nº 014/2022 FME</t>
  </si>
  <si>
    <t>CONVITE Nº 004/2022</t>
  </si>
  <si>
    <t>EXECUÇÃO DOS SERVIÇOS TÉCINICOS DE ASSESSORIA, CONSUTORIA E ACOMPANHAMENTO DE OBRAS EXECUTADAS DE FORMA INDIRETA NO MUNICÍPIO DE CUMARU - PE</t>
  </si>
  <si>
    <r>
      <rPr>
        <b/>
        <sz val="22"/>
        <rFont val="Arial"/>
        <family val="2"/>
      </rPr>
      <t xml:space="preserve">UNIDADE ORÇAMENTÁRIA: </t>
    </r>
    <r>
      <rPr>
        <sz val="22"/>
        <color theme="1"/>
        <rFont val="Arial"/>
        <family val="2"/>
      </rPr>
      <t>SECRETARIA MUNICIPAL DE EDUCAÇÃO</t>
    </r>
  </si>
  <si>
    <t>4.4.90.51.01</t>
  </si>
  <si>
    <r>
      <rPr>
        <b/>
        <sz val="22"/>
        <rFont val="Arial"/>
        <family val="2"/>
      </rPr>
      <t xml:space="preserve">UNIDADE ORÇAMENTÁRIA: </t>
    </r>
    <r>
      <rPr>
        <sz val="22"/>
        <color theme="1"/>
        <rFont val="Arial"/>
        <family val="2"/>
      </rPr>
      <t>SECRETARIA MUNICIPAL DE SAÚDE</t>
    </r>
  </si>
  <si>
    <t>MARIANA MENDES DE MEDEIROS</t>
  </si>
  <si>
    <t>Prefeito Constitucional do Município de Cumaru</t>
  </si>
  <si>
    <t>JOSÉ ESTEVÃO DE OLIVEIRA</t>
  </si>
  <si>
    <t xml:space="preserve">MANOEL JOSÉ DE PAULA FILHO </t>
  </si>
  <si>
    <t>Secretário Municipal de Finanças de Cumaru</t>
  </si>
  <si>
    <t>Secretário Municipal de Infraestrutra de Cumaru</t>
  </si>
  <si>
    <t>MARIA ZENEIDE MEDEIROS DA COSTA</t>
  </si>
  <si>
    <t xml:space="preserve">ANTÔNIO CLAUDIO BORBA DE PAULA SOARES </t>
  </si>
  <si>
    <t>Secretário Municipal de Saúde de Cumaru</t>
  </si>
  <si>
    <t>Secretário Municipal de Educação de Cumaru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</si>
</sst>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b/>
      <sz val="2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36">
    <xf numFmtId="0" fontId="0" fillId="0" borderId="0" xfId="0"/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vertical="center" wrapText="1"/>
    </xf>
    <xf numFmtId="49" fontId="0" fillId="0" borderId="1" xfId="2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vertical="center"/>
    </xf>
    <xf numFmtId="44" fontId="0" fillId="0" borderId="1" xfId="1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top" wrapText="1"/>
    </xf>
    <xf numFmtId="49" fontId="0" fillId="0" borderId="1" xfId="0" quotePrefix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vertical="center"/>
    </xf>
    <xf numFmtId="44" fontId="0" fillId="4" borderId="1" xfId="1" applyFont="1" applyFill="1" applyBorder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/>
    </xf>
    <xf numFmtId="49" fontId="0" fillId="4" borderId="1" xfId="2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vertical="center"/>
    </xf>
    <xf numFmtId="49" fontId="0" fillId="4" borderId="1" xfId="0" quotePrefix="1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/>
    </xf>
    <xf numFmtId="44" fontId="8" fillId="4" borderId="1" xfId="1" applyFont="1" applyFill="1" applyBorder="1" applyAlignment="1">
      <alignment vertical="center"/>
    </xf>
    <xf numFmtId="0" fontId="11" fillId="0" borderId="0" xfId="0" applyFont="1"/>
    <xf numFmtId="0" fontId="12" fillId="0" borderId="0" xfId="0" applyFont="1"/>
    <xf numFmtId="49" fontId="13" fillId="5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left" vertical="top" wrapText="1"/>
    </xf>
    <xf numFmtId="0" fontId="13" fillId="0" borderId="0" xfId="0" applyFont="1"/>
    <xf numFmtId="0" fontId="20" fillId="0" borderId="0" xfId="0" applyFont="1"/>
    <xf numFmtId="0" fontId="21" fillId="0" borderId="0" xfId="0" applyFont="1"/>
    <xf numFmtId="49" fontId="10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top" wrapText="1"/>
    </xf>
    <xf numFmtId="49" fontId="9" fillId="7" borderId="1" xfId="0" applyNumberFormat="1" applyFont="1" applyFill="1" applyBorder="1" applyAlignment="1">
      <alignment horizontal="center" vertical="center" wrapText="1"/>
    </xf>
    <xf numFmtId="49" fontId="22" fillId="5" borderId="1" xfId="0" applyNumberFormat="1" applyFont="1" applyFill="1" applyBorder="1" applyAlignment="1">
      <alignment horizontal="center" vertical="center" wrapText="1"/>
    </xf>
    <xf numFmtId="49" fontId="16" fillId="7" borderId="1" xfId="0" applyNumberFormat="1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left" vertical="center" wrapText="1"/>
    </xf>
    <xf numFmtId="44" fontId="22" fillId="4" borderId="1" xfId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44" fontId="22" fillId="4" borderId="1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0" fontId="24" fillId="0" borderId="0" xfId="0" applyFont="1"/>
    <xf numFmtId="49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22" fillId="4" borderId="0" xfId="0" applyNumberFormat="1" applyFont="1" applyFill="1" applyAlignment="1">
      <alignment horizontal="left" vertical="center" wrapText="1"/>
    </xf>
    <xf numFmtId="49" fontId="22" fillId="4" borderId="0" xfId="0" applyNumberFormat="1" applyFont="1" applyFill="1" applyAlignment="1">
      <alignment horizontal="center" vertical="center" wrapText="1"/>
    </xf>
    <xf numFmtId="44" fontId="22" fillId="4" borderId="0" xfId="1" applyFont="1" applyFill="1" applyBorder="1" applyAlignment="1">
      <alignment horizontal="center" vertical="center"/>
    </xf>
    <xf numFmtId="44" fontId="13" fillId="4" borderId="0" xfId="1" applyFont="1" applyFill="1" applyBorder="1" applyAlignment="1">
      <alignment horizontal="center" vertical="center" wrapText="1"/>
    </xf>
    <xf numFmtId="49" fontId="13" fillId="4" borderId="0" xfId="2" applyNumberFormat="1" applyFont="1" applyFill="1" applyBorder="1" applyAlignment="1">
      <alignment horizontal="center" vertical="center" wrapText="1"/>
    </xf>
    <xf numFmtId="44" fontId="13" fillId="4" borderId="0" xfId="1" applyFont="1" applyFill="1" applyBorder="1" applyAlignment="1">
      <alignment horizontal="center" vertical="center"/>
    </xf>
    <xf numFmtId="164" fontId="13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44" fontId="22" fillId="4" borderId="0" xfId="0" applyNumberFormat="1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49" fontId="16" fillId="7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4" fontId="22" fillId="0" borderId="1" xfId="1" applyFont="1" applyFill="1" applyBorder="1" applyAlignment="1">
      <alignment horizontal="center" vertical="center"/>
    </xf>
    <xf numFmtId="44" fontId="22" fillId="0" borderId="1" xfId="1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49" fontId="22" fillId="0" borderId="1" xfId="2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44" fontId="22" fillId="4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1" fontId="22" fillId="4" borderId="1" xfId="0" applyNumberFormat="1" applyFont="1" applyFill="1" applyBorder="1" applyAlignment="1">
      <alignment horizontal="center" vertical="center" wrapText="1"/>
    </xf>
    <xf numFmtId="164" fontId="22" fillId="8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4" fontId="22" fillId="0" borderId="1" xfId="1" quotePrefix="1" applyFont="1" applyFill="1" applyBorder="1" applyAlignment="1">
      <alignment horizontal="center" vertical="center" wrapText="1"/>
    </xf>
    <xf numFmtId="14" fontId="22" fillId="8" borderId="1" xfId="0" applyNumberFormat="1" applyFont="1" applyFill="1" applyBorder="1" applyAlignment="1">
      <alignment horizontal="center" vertical="center" wrapText="1"/>
    </xf>
    <xf numFmtId="49" fontId="22" fillId="8" borderId="1" xfId="0" applyNumberFormat="1" applyFont="1" applyFill="1" applyBorder="1" applyAlignment="1">
      <alignment horizontal="center" vertical="center" wrapText="1"/>
    </xf>
    <xf numFmtId="1" fontId="22" fillId="8" borderId="1" xfId="0" applyNumberFormat="1" applyFont="1" applyFill="1" applyBorder="1" applyAlignment="1">
      <alignment horizontal="center" vertical="center" wrapText="1"/>
    </xf>
    <xf numFmtId="44" fontId="22" fillId="8" borderId="1" xfId="1" applyFont="1" applyFill="1" applyBorder="1" applyAlignment="1">
      <alignment horizontal="center" vertical="center" wrapText="1"/>
    </xf>
    <xf numFmtId="49" fontId="22" fillId="4" borderId="0" xfId="1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left" vertical="center" wrapText="1"/>
    </xf>
    <xf numFmtId="44" fontId="22" fillId="0" borderId="0" xfId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 wrapText="1"/>
    </xf>
    <xf numFmtId="44" fontId="22" fillId="0" borderId="0" xfId="1" applyFont="1" applyFill="1" applyBorder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49" fontId="22" fillId="0" borderId="0" xfId="2" applyNumberFormat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164" fontId="22" fillId="7" borderId="1" xfId="0" applyNumberFormat="1" applyFont="1" applyFill="1" applyBorder="1" applyAlignment="1">
      <alignment horizontal="center" vertical="center"/>
    </xf>
    <xf numFmtId="14" fontId="22" fillId="4" borderId="0" xfId="0" applyNumberFormat="1" applyFont="1" applyFill="1" applyAlignment="1">
      <alignment horizontal="center" vertical="center" wrapText="1"/>
    </xf>
    <xf numFmtId="2" fontId="13" fillId="4" borderId="0" xfId="1" applyNumberFormat="1" applyFont="1" applyFill="1" applyBorder="1" applyAlignment="1">
      <alignment horizontal="center" vertical="center" wrapText="1"/>
    </xf>
    <xf numFmtId="14" fontId="13" fillId="4" borderId="0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wrapText="1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4" fontId="18" fillId="0" borderId="0" xfId="1" applyFont="1" applyBorder="1" applyAlignment="1">
      <alignment horizontal="left" vertical="center"/>
    </xf>
    <xf numFmtId="49" fontId="15" fillId="6" borderId="1" xfId="0" applyNumberFormat="1" applyFont="1" applyFill="1" applyBorder="1" applyAlignment="1">
      <alignment horizontal="center" vertical="center" wrapText="1"/>
    </xf>
    <xf numFmtId="49" fontId="22" fillId="6" borderId="1" xfId="0" applyNumberFormat="1" applyFont="1" applyFill="1" applyBorder="1" applyAlignment="1">
      <alignment horizontal="center" vertical="center" wrapText="1"/>
    </xf>
    <xf numFmtId="49" fontId="21" fillId="6" borderId="1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top" wrapText="1"/>
    </xf>
    <xf numFmtId="0" fontId="13" fillId="5" borderId="1" xfId="0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4" fillId="0" borderId="0" xfId="0" applyNumberFormat="1" applyFont="1" applyAlignment="1">
      <alignment horizontal="left" vertical="center"/>
    </xf>
  </cellXfs>
  <cellStyles count="3">
    <cellStyle name="Moeda" xfId="1" builtinId="4"/>
    <cellStyle name="Normal" xfId="0" builtinId="0"/>
    <cellStyle name="Ruim" xfId="2" builtinId="27"/>
  </cellStyles>
  <dxfs count="0"/>
  <tableStyles count="0" defaultTableStyle="TableStyleMedium2" defaultPivotStyle="PivotStyleLight16"/>
  <colors>
    <mruColors>
      <color rgb="FFFF99FF"/>
      <color rgb="FFFF5050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4E48E-209C-4DEB-B48A-44A859BB8A46}">
  <sheetPr>
    <tabColor theme="9"/>
    <pageSetUpPr fitToPage="1"/>
  </sheetPr>
  <dimension ref="A1:Y44"/>
  <sheetViews>
    <sheetView showGridLines="0" tabSelected="1" view="pageBreakPreview" topLeftCell="H26" zoomScale="55" zoomScaleNormal="30" zoomScaleSheetLayoutView="55" workbookViewId="0">
      <selection activeCell="B31" sqref="B31"/>
    </sheetView>
  </sheetViews>
  <sheetFormatPr defaultColWidth="9.140625" defaultRowHeight="14.25" x14ac:dyDescent="0.2"/>
  <cols>
    <col min="1" max="1" width="33.85546875" style="28" customWidth="1"/>
    <col min="2" max="2" width="78.85546875" style="28" customWidth="1"/>
    <col min="3" max="3" width="26.28515625" style="28" customWidth="1"/>
    <col min="4" max="4" width="35.7109375" style="28" customWidth="1"/>
    <col min="5" max="6" width="35.42578125" style="28" customWidth="1"/>
    <col min="7" max="7" width="38.28515625" style="28" customWidth="1"/>
    <col min="8" max="8" width="49.28515625" style="54" customWidth="1"/>
    <col min="9" max="9" width="19.85546875" style="28" customWidth="1"/>
    <col min="10" max="10" width="22.42578125" style="28" customWidth="1"/>
    <col min="11" max="11" width="20.85546875" style="28" customWidth="1"/>
    <col min="12" max="12" width="37.7109375" style="28" customWidth="1"/>
    <col min="13" max="13" width="32.42578125" style="28" customWidth="1"/>
    <col min="14" max="14" width="24.140625" style="28" customWidth="1"/>
    <col min="15" max="15" width="37.5703125" style="28" customWidth="1"/>
    <col min="16" max="16" width="33.85546875" style="28" customWidth="1"/>
    <col min="17" max="17" width="20.5703125" style="28" bestFit="1" customWidth="1"/>
    <col min="18" max="21" width="28.7109375" style="28" customWidth="1"/>
    <col min="22" max="22" width="25.28515625" style="28" customWidth="1"/>
    <col min="23" max="23" width="37.7109375" style="28" customWidth="1"/>
    <col min="24" max="24" width="39.7109375" style="28" customWidth="1"/>
    <col min="25" max="26" width="19" style="28" bestFit="1" customWidth="1"/>
    <col min="27" max="27" width="12" style="28" bestFit="1" customWidth="1"/>
    <col min="28" max="16384" width="9.140625" style="28"/>
  </cols>
  <sheetData>
    <row r="1" spans="1:24" ht="39.75" customHeight="1" x14ac:dyDescent="0.4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2" spans="1:24" ht="39.75" customHeight="1" x14ac:dyDescent="0.2">
      <c r="A2" s="112" t="s">
        <v>186</v>
      </c>
      <c r="B2" s="112"/>
      <c r="C2" s="112"/>
      <c r="D2" s="112"/>
      <c r="E2" s="112"/>
      <c r="F2" s="112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4" ht="39.75" customHeight="1" x14ac:dyDescent="0.2">
      <c r="A3" s="114" t="s">
        <v>187</v>
      </c>
      <c r="B3" s="114"/>
      <c r="C3" s="114"/>
      <c r="D3" s="114"/>
      <c r="E3" s="114"/>
      <c r="F3" s="114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</row>
    <row r="4" spans="1:24" ht="39.75" customHeight="1" x14ac:dyDescent="0.2">
      <c r="A4" s="108" t="s">
        <v>184</v>
      </c>
      <c r="B4" s="108"/>
      <c r="C4" s="108"/>
      <c r="D4" s="108"/>
      <c r="E4" s="108"/>
      <c r="F4" s="108"/>
      <c r="G4" s="109"/>
      <c r="H4" s="109"/>
      <c r="I4" s="109"/>
      <c r="J4" s="109"/>
      <c r="K4" s="109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31"/>
    </row>
    <row r="5" spans="1:24" ht="39.75" customHeight="1" x14ac:dyDescent="0.2">
      <c r="A5" s="108" t="s">
        <v>185</v>
      </c>
      <c r="B5" s="108"/>
      <c r="C5" s="108"/>
      <c r="D5" s="108"/>
      <c r="E5" s="108"/>
      <c r="F5" s="108"/>
      <c r="G5" s="115"/>
      <c r="H5" s="115"/>
      <c r="I5" s="115"/>
      <c r="J5" s="115"/>
      <c r="K5" s="115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31"/>
    </row>
    <row r="6" spans="1:24" s="29" customFormat="1" ht="20.25" customHeight="1" x14ac:dyDescent="0.25">
      <c r="A6" s="116" t="s">
        <v>138</v>
      </c>
      <c r="B6" s="117" t="s">
        <v>6</v>
      </c>
      <c r="C6" s="117" t="s">
        <v>7</v>
      </c>
      <c r="D6" s="117"/>
      <c r="E6" s="117"/>
      <c r="F6" s="117"/>
      <c r="G6" s="117" t="s">
        <v>8</v>
      </c>
      <c r="H6" s="117"/>
      <c r="I6" s="117" t="s">
        <v>9</v>
      </c>
      <c r="J6" s="117"/>
      <c r="K6" s="117"/>
      <c r="L6" s="117"/>
      <c r="M6" s="117"/>
      <c r="N6" s="118" t="s">
        <v>10</v>
      </c>
      <c r="O6" s="118"/>
      <c r="P6" s="121" t="s">
        <v>11</v>
      </c>
      <c r="Q6" s="118" t="s">
        <v>12</v>
      </c>
      <c r="R6" s="118"/>
      <c r="S6" s="118"/>
      <c r="T6" s="118"/>
      <c r="U6" s="118"/>
      <c r="V6" s="122" t="s">
        <v>13</v>
      </c>
    </row>
    <row r="7" spans="1:24" s="29" customFormat="1" ht="126" customHeight="1" x14ac:dyDescent="0.25">
      <c r="A7" s="117"/>
      <c r="B7" s="117"/>
      <c r="C7" s="39" t="s">
        <v>14</v>
      </c>
      <c r="D7" s="39" t="s">
        <v>15</v>
      </c>
      <c r="E7" s="39" t="s">
        <v>16</v>
      </c>
      <c r="F7" s="39" t="s">
        <v>17</v>
      </c>
      <c r="G7" s="39" t="s">
        <v>18</v>
      </c>
      <c r="H7" s="39" t="s">
        <v>19</v>
      </c>
      <c r="I7" s="39" t="s">
        <v>14</v>
      </c>
      <c r="J7" s="39" t="s">
        <v>20</v>
      </c>
      <c r="K7" s="39" t="s">
        <v>21</v>
      </c>
      <c r="L7" s="39" t="s">
        <v>22</v>
      </c>
      <c r="M7" s="39" t="s">
        <v>23</v>
      </c>
      <c r="N7" s="30" t="s">
        <v>170</v>
      </c>
      <c r="O7" s="30" t="s">
        <v>24</v>
      </c>
      <c r="P7" s="121"/>
      <c r="Q7" s="30" t="s">
        <v>25</v>
      </c>
      <c r="R7" s="30" t="s">
        <v>299</v>
      </c>
      <c r="S7" s="30" t="s">
        <v>298</v>
      </c>
      <c r="T7" s="30" t="s">
        <v>26</v>
      </c>
      <c r="U7" s="30" t="s">
        <v>27</v>
      </c>
      <c r="V7" s="122"/>
    </row>
    <row r="8" spans="1:24" s="65" customFormat="1" ht="22.5" customHeight="1" x14ac:dyDescent="0.25">
      <c r="A8" s="40" t="s">
        <v>28</v>
      </c>
      <c r="B8" s="40" t="s">
        <v>29</v>
      </c>
      <c r="C8" s="40" t="s">
        <v>30</v>
      </c>
      <c r="D8" s="40" t="s">
        <v>31</v>
      </c>
      <c r="E8" s="40" t="s">
        <v>32</v>
      </c>
      <c r="F8" s="40" t="s">
        <v>33</v>
      </c>
      <c r="G8" s="40" t="s">
        <v>34</v>
      </c>
      <c r="H8" s="70" t="s">
        <v>35</v>
      </c>
      <c r="I8" s="40" t="s">
        <v>36</v>
      </c>
      <c r="J8" s="40" t="s">
        <v>37</v>
      </c>
      <c r="K8" s="40" t="s">
        <v>38</v>
      </c>
      <c r="L8" s="40" t="s">
        <v>39</v>
      </c>
      <c r="M8" s="40" t="s">
        <v>40</v>
      </c>
      <c r="N8" s="38" t="s">
        <v>41</v>
      </c>
      <c r="O8" s="38" t="s">
        <v>42</v>
      </c>
      <c r="P8" s="38" t="s">
        <v>43</v>
      </c>
      <c r="Q8" s="38" t="s">
        <v>44</v>
      </c>
      <c r="R8" s="38" t="s">
        <v>45</v>
      </c>
      <c r="S8" s="38" t="s">
        <v>46</v>
      </c>
      <c r="T8" s="38" t="s">
        <v>48</v>
      </c>
      <c r="U8" s="38" t="s">
        <v>49</v>
      </c>
      <c r="V8" s="38" t="s">
        <v>50</v>
      </c>
    </row>
    <row r="9" spans="1:24" s="67" customFormat="1" ht="46.5" x14ac:dyDescent="0.25">
      <c r="A9" s="55" t="s">
        <v>111</v>
      </c>
      <c r="B9" s="42" t="s">
        <v>188</v>
      </c>
      <c r="C9" s="41" t="s">
        <v>189</v>
      </c>
      <c r="D9" s="41" t="s">
        <v>183</v>
      </c>
      <c r="E9" s="45">
        <v>150000</v>
      </c>
      <c r="F9" s="45">
        <v>0</v>
      </c>
      <c r="G9" s="41" t="s">
        <v>114</v>
      </c>
      <c r="H9" s="42" t="s">
        <v>115</v>
      </c>
      <c r="I9" s="41" t="s">
        <v>286</v>
      </c>
      <c r="J9" s="44">
        <v>42663</v>
      </c>
      <c r="K9" s="41" t="s">
        <v>273</v>
      </c>
      <c r="L9" s="45">
        <v>141861.47</v>
      </c>
      <c r="M9" s="41" t="s">
        <v>288</v>
      </c>
      <c r="N9" s="80">
        <v>587</v>
      </c>
      <c r="O9" s="81" t="s">
        <v>125</v>
      </c>
      <c r="P9" s="82" t="s">
        <v>125</v>
      </c>
      <c r="Q9" s="77" t="s">
        <v>61</v>
      </c>
      <c r="R9" s="83">
        <f>110186.92</f>
        <v>110186.92</v>
      </c>
      <c r="S9" s="72">
        <v>0</v>
      </c>
      <c r="T9" s="78">
        <v>0</v>
      </c>
      <c r="U9" s="78">
        <v>110186.92</v>
      </c>
      <c r="V9" s="84" t="s">
        <v>190</v>
      </c>
    </row>
    <row r="10" spans="1:24" s="67" customFormat="1" ht="69.75" x14ac:dyDescent="0.25">
      <c r="A10" s="55" t="s">
        <v>91</v>
      </c>
      <c r="B10" s="42" t="s">
        <v>191</v>
      </c>
      <c r="C10" s="41" t="s">
        <v>192</v>
      </c>
      <c r="D10" s="41" t="s">
        <v>183</v>
      </c>
      <c r="E10" s="45">
        <v>91078.1</v>
      </c>
      <c r="F10" s="45">
        <f>L10-E10</f>
        <v>6583.9899999999907</v>
      </c>
      <c r="G10" s="41" t="s">
        <v>95</v>
      </c>
      <c r="H10" s="42" t="s">
        <v>232</v>
      </c>
      <c r="I10" s="41" t="s">
        <v>233</v>
      </c>
      <c r="J10" s="44">
        <v>43857</v>
      </c>
      <c r="K10" s="41" t="s">
        <v>99</v>
      </c>
      <c r="L10" s="45">
        <v>97662.09</v>
      </c>
      <c r="M10" s="85" t="s">
        <v>234</v>
      </c>
      <c r="N10" s="80">
        <v>308</v>
      </c>
      <c r="O10" s="44" t="s">
        <v>125</v>
      </c>
      <c r="P10" s="44" t="s">
        <v>125</v>
      </c>
      <c r="Q10" s="77" t="s">
        <v>61</v>
      </c>
      <c r="R10" s="83">
        <v>37076.42</v>
      </c>
      <c r="S10" s="72">
        <v>0</v>
      </c>
      <c r="T10" s="78">
        <v>0</v>
      </c>
      <c r="U10" s="78">
        <v>37076.42</v>
      </c>
      <c r="V10" s="84" t="s">
        <v>231</v>
      </c>
    </row>
    <row r="11" spans="1:24" s="67" customFormat="1" ht="69.75" x14ac:dyDescent="0.25">
      <c r="A11" s="55" t="s">
        <v>105</v>
      </c>
      <c r="B11" s="42" t="s">
        <v>193</v>
      </c>
      <c r="C11" s="41" t="s">
        <v>192</v>
      </c>
      <c r="D11" s="41" t="s">
        <v>183</v>
      </c>
      <c r="E11" s="45">
        <v>390150.66</v>
      </c>
      <c r="F11" s="45">
        <f>L11-E11</f>
        <v>1017.5599999999977</v>
      </c>
      <c r="G11" s="41" t="s">
        <v>64</v>
      </c>
      <c r="H11" s="42" t="s">
        <v>107</v>
      </c>
      <c r="I11" s="41" t="s">
        <v>237</v>
      </c>
      <c r="J11" s="44">
        <v>43857</v>
      </c>
      <c r="K11" s="41" t="s">
        <v>129</v>
      </c>
      <c r="L11" s="45">
        <v>391168.22</v>
      </c>
      <c r="M11" s="44" t="s">
        <v>125</v>
      </c>
      <c r="N11" s="80">
        <v>960</v>
      </c>
      <c r="O11" s="43" t="s">
        <v>246</v>
      </c>
      <c r="P11" s="44" t="s">
        <v>125</v>
      </c>
      <c r="Q11" s="77" t="s">
        <v>61</v>
      </c>
      <c r="R11" s="83">
        <v>327334.18</v>
      </c>
      <c r="S11" s="72">
        <v>48282.51</v>
      </c>
      <c r="T11" s="78">
        <v>48282.51</v>
      </c>
      <c r="U11" s="78">
        <f>R11-6725.5</f>
        <v>320608.68</v>
      </c>
      <c r="V11" s="84" t="s">
        <v>62</v>
      </c>
    </row>
    <row r="12" spans="1:24" s="67" customFormat="1" ht="69.75" x14ac:dyDescent="0.25">
      <c r="A12" s="55" t="s">
        <v>100</v>
      </c>
      <c r="B12" s="42" t="s">
        <v>194</v>
      </c>
      <c r="C12" s="41" t="s">
        <v>192</v>
      </c>
      <c r="D12" s="41" t="s">
        <v>183</v>
      </c>
      <c r="E12" s="45">
        <v>184329.03</v>
      </c>
      <c r="F12" s="45">
        <v>0</v>
      </c>
      <c r="G12" s="41" t="s">
        <v>102</v>
      </c>
      <c r="H12" s="42" t="s">
        <v>103</v>
      </c>
      <c r="I12" s="41" t="s">
        <v>236</v>
      </c>
      <c r="J12" s="41" t="s">
        <v>98</v>
      </c>
      <c r="K12" s="41" t="s">
        <v>99</v>
      </c>
      <c r="L12" s="43">
        <v>212801.81</v>
      </c>
      <c r="M12" s="44" t="s">
        <v>125</v>
      </c>
      <c r="N12" s="85">
        <v>990</v>
      </c>
      <c r="O12" s="43" t="s">
        <v>247</v>
      </c>
      <c r="P12" s="43" t="s">
        <v>125</v>
      </c>
      <c r="Q12" s="77" t="s">
        <v>61</v>
      </c>
      <c r="R12" s="83">
        <v>154740.54999999999</v>
      </c>
      <c r="S12" s="78">
        <v>0</v>
      </c>
      <c r="T12" s="78">
        <v>0</v>
      </c>
      <c r="U12" s="78">
        <f>R12</f>
        <v>154740.54999999999</v>
      </c>
      <c r="V12" s="84" t="s">
        <v>62</v>
      </c>
    </row>
    <row r="13" spans="1:24" s="67" customFormat="1" ht="69.75" hidden="1" x14ac:dyDescent="0.25">
      <c r="A13" s="55" t="s">
        <v>122</v>
      </c>
      <c r="B13" s="71" t="s">
        <v>290</v>
      </c>
      <c r="C13" s="55" t="s">
        <v>287</v>
      </c>
      <c r="D13" s="55" t="s">
        <v>183</v>
      </c>
      <c r="E13" s="72">
        <v>248871.66</v>
      </c>
      <c r="F13" s="45">
        <v>0</v>
      </c>
      <c r="G13" s="41" t="s">
        <v>102</v>
      </c>
      <c r="H13" s="42" t="s">
        <v>103</v>
      </c>
      <c r="I13" s="41" t="s">
        <v>291</v>
      </c>
      <c r="J13" s="90"/>
      <c r="K13" s="55" t="s">
        <v>99</v>
      </c>
      <c r="L13" s="43">
        <v>256704.11</v>
      </c>
      <c r="M13" s="89" t="s">
        <v>231</v>
      </c>
      <c r="N13" s="91"/>
      <c r="O13" s="92"/>
      <c r="P13" s="92"/>
      <c r="Q13" s="77" t="s">
        <v>61</v>
      </c>
      <c r="R13" s="86"/>
      <c r="S13" s="78">
        <v>0</v>
      </c>
      <c r="T13" s="78">
        <v>0</v>
      </c>
      <c r="U13" s="102">
        <v>0</v>
      </c>
      <c r="V13" s="84" t="s">
        <v>231</v>
      </c>
      <c r="W13" s="67" t="s">
        <v>353</v>
      </c>
    </row>
    <row r="14" spans="1:24" s="66" customFormat="1" ht="69.75" x14ac:dyDescent="0.25">
      <c r="A14" s="55" t="s">
        <v>293</v>
      </c>
      <c r="B14" s="71" t="s">
        <v>292</v>
      </c>
      <c r="C14" s="55" t="s">
        <v>192</v>
      </c>
      <c r="D14" s="55" t="s">
        <v>183</v>
      </c>
      <c r="E14" s="72">
        <v>248871.66</v>
      </c>
      <c r="F14" s="72">
        <v>0</v>
      </c>
      <c r="G14" s="55" t="s">
        <v>294</v>
      </c>
      <c r="H14" s="71" t="s">
        <v>295</v>
      </c>
      <c r="I14" s="55" t="s">
        <v>296</v>
      </c>
      <c r="J14" s="55" t="s">
        <v>362</v>
      </c>
      <c r="K14" s="55" t="s">
        <v>72</v>
      </c>
      <c r="L14" s="73">
        <v>190288.26</v>
      </c>
      <c r="M14" s="74" t="s">
        <v>125</v>
      </c>
      <c r="N14" s="76">
        <v>180</v>
      </c>
      <c r="O14" s="43" t="s">
        <v>364</v>
      </c>
      <c r="P14" s="73" t="s">
        <v>125</v>
      </c>
      <c r="Q14" s="77" t="s">
        <v>61</v>
      </c>
      <c r="R14" s="78">
        <v>88923.32</v>
      </c>
      <c r="S14" s="72">
        <v>0</v>
      </c>
      <c r="T14" s="78">
        <v>0</v>
      </c>
      <c r="U14" s="78">
        <v>0</v>
      </c>
      <c r="V14" s="79" t="s">
        <v>62</v>
      </c>
      <c r="W14" s="66" t="s">
        <v>363</v>
      </c>
    </row>
    <row r="15" spans="1:24" s="66" customFormat="1" ht="69.75" x14ac:dyDescent="0.25">
      <c r="A15" s="55" t="s">
        <v>238</v>
      </c>
      <c r="B15" s="71" t="s">
        <v>244</v>
      </c>
      <c r="C15" s="55" t="s">
        <v>195</v>
      </c>
      <c r="D15" s="55" t="s">
        <v>183</v>
      </c>
      <c r="E15" s="72">
        <v>297424.01</v>
      </c>
      <c r="F15" s="72">
        <v>0</v>
      </c>
      <c r="G15" s="55" t="s">
        <v>239</v>
      </c>
      <c r="H15" s="71" t="s">
        <v>240</v>
      </c>
      <c r="I15" s="55" t="s">
        <v>241</v>
      </c>
      <c r="J15" s="55" t="s">
        <v>242</v>
      </c>
      <c r="K15" s="55" t="s">
        <v>243</v>
      </c>
      <c r="L15" s="73">
        <v>203659.15</v>
      </c>
      <c r="M15" s="74" t="s">
        <v>245</v>
      </c>
      <c r="N15" s="75">
        <v>180</v>
      </c>
      <c r="O15" s="73" t="s">
        <v>248</v>
      </c>
      <c r="P15" s="73" t="s">
        <v>125</v>
      </c>
      <c r="Q15" s="77" t="s">
        <v>61</v>
      </c>
      <c r="R15" s="78">
        <v>213429.4</v>
      </c>
      <c r="S15" s="72">
        <v>0</v>
      </c>
      <c r="T15" s="78">
        <v>0</v>
      </c>
      <c r="U15" s="78">
        <f>R15-9657.92-109699.89</f>
        <v>94071.589999999982</v>
      </c>
      <c r="V15" s="79" t="s">
        <v>63</v>
      </c>
    </row>
    <row r="16" spans="1:24" s="66" customFormat="1" ht="69.75" x14ac:dyDescent="0.25">
      <c r="A16" s="55" t="s">
        <v>76</v>
      </c>
      <c r="B16" s="71" t="s">
        <v>196</v>
      </c>
      <c r="C16" s="55" t="s">
        <v>197</v>
      </c>
      <c r="D16" s="55" t="s">
        <v>183</v>
      </c>
      <c r="E16" s="72">
        <v>393319.5</v>
      </c>
      <c r="F16" s="72">
        <v>0</v>
      </c>
      <c r="G16" s="55" t="s">
        <v>79</v>
      </c>
      <c r="H16" s="71" t="s">
        <v>228</v>
      </c>
      <c r="I16" s="55" t="s">
        <v>229</v>
      </c>
      <c r="J16" s="55" t="s">
        <v>73</v>
      </c>
      <c r="K16" s="55" t="s">
        <v>230</v>
      </c>
      <c r="L16" s="73">
        <v>393949.63</v>
      </c>
      <c r="M16" s="74" t="s">
        <v>235</v>
      </c>
      <c r="N16" s="76">
        <v>1056</v>
      </c>
      <c r="O16" s="73" t="s">
        <v>125</v>
      </c>
      <c r="P16" s="73" t="s">
        <v>125</v>
      </c>
      <c r="Q16" s="77" t="s">
        <v>61</v>
      </c>
      <c r="R16" s="78">
        <v>305732.06</v>
      </c>
      <c r="S16" s="72">
        <v>0</v>
      </c>
      <c r="T16" s="78">
        <v>0</v>
      </c>
      <c r="U16" s="78">
        <f>R16-5953.94</f>
        <v>299778.12</v>
      </c>
      <c r="V16" s="79" t="s">
        <v>231</v>
      </c>
      <c r="X16" s="87" t="s">
        <v>264</v>
      </c>
    </row>
    <row r="17" spans="1:25" s="66" customFormat="1" ht="69.75" x14ac:dyDescent="0.25">
      <c r="A17" s="55" t="s">
        <v>154</v>
      </c>
      <c r="B17" s="71" t="s">
        <v>253</v>
      </c>
      <c r="C17" s="55" t="s">
        <v>198</v>
      </c>
      <c r="D17" s="55" t="s">
        <v>183</v>
      </c>
      <c r="E17" s="72">
        <v>38311.39</v>
      </c>
      <c r="F17" s="72">
        <v>0</v>
      </c>
      <c r="G17" s="55" t="s">
        <v>150</v>
      </c>
      <c r="H17" s="71" t="s">
        <v>297</v>
      </c>
      <c r="I17" s="55" t="s">
        <v>249</v>
      </c>
      <c r="J17" s="55" t="s">
        <v>250</v>
      </c>
      <c r="K17" s="55" t="s">
        <v>153</v>
      </c>
      <c r="L17" s="73">
        <v>31411.98</v>
      </c>
      <c r="M17" s="74" t="s">
        <v>251</v>
      </c>
      <c r="N17" s="75">
        <v>120</v>
      </c>
      <c r="O17" s="73" t="s">
        <v>252</v>
      </c>
      <c r="P17" s="73" t="s">
        <v>125</v>
      </c>
      <c r="Q17" s="77" t="s">
        <v>61</v>
      </c>
      <c r="R17" s="78">
        <v>38311.39</v>
      </c>
      <c r="S17" s="72">
        <v>6631.9</v>
      </c>
      <c r="T17" s="78">
        <v>6631.9</v>
      </c>
      <c r="U17" s="78">
        <f>R17-7042.58-5352.51</f>
        <v>25916.299999999996</v>
      </c>
      <c r="V17" s="79" t="s">
        <v>63</v>
      </c>
    </row>
    <row r="18" spans="1:25" s="66" customFormat="1" ht="69.75" x14ac:dyDescent="0.25">
      <c r="A18" s="55" t="s">
        <v>226</v>
      </c>
      <c r="B18" s="71" t="s">
        <v>199</v>
      </c>
      <c r="C18" s="55" t="s">
        <v>200</v>
      </c>
      <c r="D18" s="55" t="s">
        <v>183</v>
      </c>
      <c r="E18" s="72">
        <v>304000</v>
      </c>
      <c r="F18" s="72">
        <v>0</v>
      </c>
      <c r="G18" s="55" t="s">
        <v>68</v>
      </c>
      <c r="H18" s="71" t="s">
        <v>163</v>
      </c>
      <c r="I18" s="55" t="s">
        <v>227</v>
      </c>
      <c r="J18" s="55" t="s">
        <v>168</v>
      </c>
      <c r="K18" s="55" t="s">
        <v>131</v>
      </c>
      <c r="L18" s="73">
        <v>304000</v>
      </c>
      <c r="M18" s="74" t="s">
        <v>125</v>
      </c>
      <c r="N18" s="76">
        <v>550</v>
      </c>
      <c r="O18" s="73" t="s">
        <v>125</v>
      </c>
      <c r="P18" s="73" t="s">
        <v>125</v>
      </c>
      <c r="Q18" s="77" t="s">
        <v>61</v>
      </c>
      <c r="R18" s="78">
        <v>225432.8</v>
      </c>
      <c r="S18" s="72">
        <v>0</v>
      </c>
      <c r="T18" s="78">
        <v>0</v>
      </c>
      <c r="U18" s="78">
        <f>R18-1294.42</f>
        <v>224138.37999999998</v>
      </c>
      <c r="V18" s="79" t="s">
        <v>62</v>
      </c>
    </row>
    <row r="19" spans="1:25" s="66" customFormat="1" ht="69.75" x14ac:dyDescent="0.25">
      <c r="A19" s="55" t="s">
        <v>254</v>
      </c>
      <c r="B19" s="71" t="s">
        <v>201</v>
      </c>
      <c r="C19" s="55" t="s">
        <v>202</v>
      </c>
      <c r="D19" s="55" t="s">
        <v>94</v>
      </c>
      <c r="E19" s="72">
        <v>169998.84</v>
      </c>
      <c r="F19" s="72">
        <v>0</v>
      </c>
      <c r="G19" s="55" t="s">
        <v>255</v>
      </c>
      <c r="H19" s="71" t="s">
        <v>256</v>
      </c>
      <c r="I19" s="55" t="s">
        <v>268</v>
      </c>
      <c r="J19" s="55" t="s">
        <v>258</v>
      </c>
      <c r="K19" s="55" t="s">
        <v>259</v>
      </c>
      <c r="L19" s="73">
        <v>158936.44</v>
      </c>
      <c r="M19" s="74" t="s">
        <v>125</v>
      </c>
      <c r="N19" s="74" t="s">
        <v>125</v>
      </c>
      <c r="O19" s="73" t="s">
        <v>125</v>
      </c>
      <c r="P19" s="73" t="s">
        <v>125</v>
      </c>
      <c r="Q19" s="77" t="s">
        <v>61</v>
      </c>
      <c r="R19" s="78">
        <v>0</v>
      </c>
      <c r="S19" s="72">
        <v>0</v>
      </c>
      <c r="T19" s="78">
        <v>0</v>
      </c>
      <c r="U19" s="78">
        <v>0</v>
      </c>
      <c r="V19" s="79" t="s">
        <v>62</v>
      </c>
      <c r="W19" s="87" t="s">
        <v>260</v>
      </c>
    </row>
    <row r="20" spans="1:25" s="66" customFormat="1" ht="69.75" x14ac:dyDescent="0.25">
      <c r="A20" s="55" t="s">
        <v>275</v>
      </c>
      <c r="B20" s="71" t="s">
        <v>204</v>
      </c>
      <c r="C20" s="55" t="s">
        <v>203</v>
      </c>
      <c r="D20" s="55" t="s">
        <v>94</v>
      </c>
      <c r="E20" s="72">
        <v>168946.74</v>
      </c>
      <c r="F20" s="72">
        <v>0</v>
      </c>
      <c r="G20" s="55" t="s">
        <v>276</v>
      </c>
      <c r="H20" s="71" t="s">
        <v>277</v>
      </c>
      <c r="I20" s="55" t="s">
        <v>278</v>
      </c>
      <c r="J20" s="55" t="s">
        <v>279</v>
      </c>
      <c r="K20" s="55" t="s">
        <v>280</v>
      </c>
      <c r="L20" s="73">
        <v>170158</v>
      </c>
      <c r="M20" s="74" t="s">
        <v>125</v>
      </c>
      <c r="N20" s="74"/>
      <c r="O20" s="73" t="s">
        <v>281</v>
      </c>
      <c r="P20" s="73" t="s">
        <v>125</v>
      </c>
      <c r="Q20" s="77" t="s">
        <v>61</v>
      </c>
      <c r="R20" s="78">
        <v>126377.16</v>
      </c>
      <c r="S20" s="72">
        <v>0</v>
      </c>
      <c r="T20" s="78">
        <v>0</v>
      </c>
      <c r="U20" s="78">
        <f>R20-75384.67</f>
        <v>50992.490000000005</v>
      </c>
      <c r="V20" s="79" t="s">
        <v>62</v>
      </c>
    </row>
    <row r="21" spans="1:25" s="66" customFormat="1" ht="69.75" x14ac:dyDescent="0.25">
      <c r="A21" s="55" t="s">
        <v>254</v>
      </c>
      <c r="B21" s="71" t="s">
        <v>205</v>
      </c>
      <c r="C21" s="55" t="s">
        <v>206</v>
      </c>
      <c r="D21" s="55" t="s">
        <v>94</v>
      </c>
      <c r="E21" s="72">
        <v>69945.929999999993</v>
      </c>
      <c r="F21" s="72">
        <v>0</v>
      </c>
      <c r="G21" s="55" t="s">
        <v>255</v>
      </c>
      <c r="H21" s="71" t="s">
        <v>256</v>
      </c>
      <c r="I21" s="55" t="s">
        <v>267</v>
      </c>
      <c r="J21" s="55" t="s">
        <v>258</v>
      </c>
      <c r="K21" s="55" t="s">
        <v>259</v>
      </c>
      <c r="L21" s="73">
        <v>69158.570000000007</v>
      </c>
      <c r="M21" s="74" t="s">
        <v>125</v>
      </c>
      <c r="N21" s="74" t="s">
        <v>125</v>
      </c>
      <c r="O21" s="73" t="s">
        <v>125</v>
      </c>
      <c r="P21" s="73" t="s">
        <v>125</v>
      </c>
      <c r="Q21" s="77" t="s">
        <v>61</v>
      </c>
      <c r="R21" s="78">
        <v>0</v>
      </c>
      <c r="S21" s="72">
        <v>0</v>
      </c>
      <c r="T21" s="78">
        <v>0</v>
      </c>
      <c r="U21" s="78">
        <v>0</v>
      </c>
      <c r="V21" s="79" t="s">
        <v>62</v>
      </c>
      <c r="W21" s="87" t="s">
        <v>260</v>
      </c>
    </row>
    <row r="22" spans="1:25" s="66" customFormat="1" ht="69.75" x14ac:dyDescent="0.25">
      <c r="A22" s="55" t="s">
        <v>254</v>
      </c>
      <c r="B22" s="71" t="s">
        <v>207</v>
      </c>
      <c r="C22" s="55" t="s">
        <v>208</v>
      </c>
      <c r="D22" s="55" t="s">
        <v>94</v>
      </c>
      <c r="E22" s="72">
        <v>99999.93</v>
      </c>
      <c r="F22" s="72">
        <v>0</v>
      </c>
      <c r="G22" s="55" t="s">
        <v>255</v>
      </c>
      <c r="H22" s="71" t="s">
        <v>256</v>
      </c>
      <c r="I22" s="55" t="s">
        <v>262</v>
      </c>
      <c r="J22" s="55" t="s">
        <v>258</v>
      </c>
      <c r="K22" s="55" t="s">
        <v>153</v>
      </c>
      <c r="L22" s="73">
        <v>94394.2</v>
      </c>
      <c r="M22" s="74" t="s">
        <v>125</v>
      </c>
      <c r="N22" s="74" t="s">
        <v>125</v>
      </c>
      <c r="O22" s="73" t="s">
        <v>125</v>
      </c>
      <c r="P22" s="73" t="s">
        <v>125</v>
      </c>
      <c r="Q22" s="77" t="s">
        <v>61</v>
      </c>
      <c r="R22" s="78">
        <v>28354.77</v>
      </c>
      <c r="S22" s="72">
        <v>0</v>
      </c>
      <c r="T22" s="78">
        <v>0</v>
      </c>
      <c r="U22" s="78">
        <v>0</v>
      </c>
      <c r="V22" s="79" t="s">
        <v>62</v>
      </c>
      <c r="W22" s="87" t="s">
        <v>260</v>
      </c>
      <c r="X22" s="87" t="s">
        <v>263</v>
      </c>
    </row>
    <row r="23" spans="1:25" s="66" customFormat="1" ht="69.75" x14ac:dyDescent="0.25">
      <c r="A23" s="55" t="s">
        <v>254</v>
      </c>
      <c r="B23" s="71" t="s">
        <v>209</v>
      </c>
      <c r="C23" s="55" t="s">
        <v>210</v>
      </c>
      <c r="D23" s="55" t="s">
        <v>94</v>
      </c>
      <c r="E23" s="72">
        <v>229999.86</v>
      </c>
      <c r="F23" s="72">
        <v>0</v>
      </c>
      <c r="G23" s="55" t="s">
        <v>255</v>
      </c>
      <c r="H23" s="71" t="s">
        <v>256</v>
      </c>
      <c r="I23" s="55" t="s">
        <v>257</v>
      </c>
      <c r="J23" s="55" t="s">
        <v>258</v>
      </c>
      <c r="K23" s="55" t="s">
        <v>259</v>
      </c>
      <c r="L23" s="73">
        <v>209945.2</v>
      </c>
      <c r="M23" s="74" t="s">
        <v>125</v>
      </c>
      <c r="N23" s="74" t="s">
        <v>125</v>
      </c>
      <c r="O23" s="73" t="s">
        <v>125</v>
      </c>
      <c r="P23" s="73" t="s">
        <v>125</v>
      </c>
      <c r="Q23" s="77" t="s">
        <v>61</v>
      </c>
      <c r="R23" s="78">
        <v>0</v>
      </c>
      <c r="S23" s="72">
        <v>0</v>
      </c>
      <c r="T23" s="78">
        <v>0</v>
      </c>
      <c r="U23" s="78">
        <v>0</v>
      </c>
      <c r="V23" s="79" t="s">
        <v>62</v>
      </c>
      <c r="W23" s="87" t="s">
        <v>260</v>
      </c>
    </row>
    <row r="24" spans="1:25" s="66" customFormat="1" ht="116.25" x14ac:dyDescent="0.25">
      <c r="A24" s="55" t="s">
        <v>213</v>
      </c>
      <c r="B24" s="71" t="s">
        <v>212</v>
      </c>
      <c r="C24" s="55" t="s">
        <v>211</v>
      </c>
      <c r="D24" s="55" t="s">
        <v>94</v>
      </c>
      <c r="E24" s="72">
        <v>1062613.25</v>
      </c>
      <c r="F24" s="72">
        <v>0</v>
      </c>
      <c r="G24" s="55" t="s">
        <v>214</v>
      </c>
      <c r="H24" s="71" t="s">
        <v>215</v>
      </c>
      <c r="I24" s="55" t="s">
        <v>216</v>
      </c>
      <c r="J24" s="55" t="s">
        <v>217</v>
      </c>
      <c r="K24" s="76">
        <v>151</v>
      </c>
      <c r="L24" s="73">
        <v>873467.13</v>
      </c>
      <c r="M24" s="74" t="s">
        <v>125</v>
      </c>
      <c r="N24" s="75">
        <v>361</v>
      </c>
      <c r="O24" s="73" t="s">
        <v>289</v>
      </c>
      <c r="P24" s="73" t="s">
        <v>125</v>
      </c>
      <c r="Q24" s="77" t="s">
        <v>61</v>
      </c>
      <c r="R24" s="78">
        <v>490974.86</v>
      </c>
      <c r="S24" s="72">
        <v>34732.870000000003</v>
      </c>
      <c r="T24" s="78">
        <f>S24</f>
        <v>34732.870000000003</v>
      </c>
      <c r="U24" s="78">
        <f>R24</f>
        <v>490974.86</v>
      </c>
      <c r="V24" s="79" t="s">
        <v>62</v>
      </c>
      <c r="W24" s="107">
        <f>J24+K24</f>
        <v>44655</v>
      </c>
      <c r="X24" s="107">
        <v>45016</v>
      </c>
      <c r="Y24" s="66">
        <f>X24-W24</f>
        <v>361</v>
      </c>
    </row>
    <row r="25" spans="1:25" s="66" customFormat="1" ht="139.5" x14ac:dyDescent="0.25">
      <c r="A25" s="55" t="s">
        <v>254</v>
      </c>
      <c r="B25" s="71" t="s">
        <v>218</v>
      </c>
      <c r="C25" s="55" t="s">
        <v>219</v>
      </c>
      <c r="D25" s="55" t="s">
        <v>94</v>
      </c>
      <c r="E25" s="72">
        <v>172995.47</v>
      </c>
      <c r="F25" s="72">
        <v>0</v>
      </c>
      <c r="G25" s="55" t="s">
        <v>255</v>
      </c>
      <c r="H25" s="71" t="s">
        <v>256</v>
      </c>
      <c r="I25" s="55" t="s">
        <v>265</v>
      </c>
      <c r="J25" s="55" t="s">
        <v>258</v>
      </c>
      <c r="K25" s="55" t="s">
        <v>259</v>
      </c>
      <c r="L25" s="73">
        <v>161676.1</v>
      </c>
      <c r="M25" s="74" t="s">
        <v>125</v>
      </c>
      <c r="N25" s="74" t="s">
        <v>125</v>
      </c>
      <c r="O25" s="73" t="s">
        <v>125</v>
      </c>
      <c r="P25" s="88" t="s">
        <v>125</v>
      </c>
      <c r="Q25" s="77" t="s">
        <v>61</v>
      </c>
      <c r="R25" s="78">
        <v>0</v>
      </c>
      <c r="S25" s="72">
        <v>0</v>
      </c>
      <c r="T25" s="78">
        <v>0</v>
      </c>
      <c r="U25" s="78">
        <v>0</v>
      </c>
      <c r="V25" s="79" t="s">
        <v>62</v>
      </c>
      <c r="W25" s="87" t="s">
        <v>266</v>
      </c>
    </row>
    <row r="26" spans="1:25" s="66" customFormat="1" ht="69.75" x14ac:dyDescent="0.25">
      <c r="A26" s="55" t="s">
        <v>254</v>
      </c>
      <c r="B26" s="71" t="s">
        <v>220</v>
      </c>
      <c r="C26" s="55" t="s">
        <v>221</v>
      </c>
      <c r="D26" s="55" t="s">
        <v>94</v>
      </c>
      <c r="E26" s="72">
        <v>49998.65</v>
      </c>
      <c r="F26" s="72">
        <v>0</v>
      </c>
      <c r="G26" s="55" t="s">
        <v>255</v>
      </c>
      <c r="H26" s="71" t="s">
        <v>256</v>
      </c>
      <c r="I26" s="55" t="s">
        <v>261</v>
      </c>
      <c r="J26" s="55" t="s">
        <v>258</v>
      </c>
      <c r="K26" s="55" t="s">
        <v>259</v>
      </c>
      <c r="L26" s="73">
        <v>51858.84</v>
      </c>
      <c r="M26" s="74" t="s">
        <v>125</v>
      </c>
      <c r="N26" s="74" t="s">
        <v>125</v>
      </c>
      <c r="O26" s="73" t="s">
        <v>125</v>
      </c>
      <c r="P26" s="73" t="s">
        <v>125</v>
      </c>
      <c r="Q26" s="77" t="s">
        <v>61</v>
      </c>
      <c r="R26" s="78">
        <v>0</v>
      </c>
      <c r="S26" s="72">
        <v>0</v>
      </c>
      <c r="T26" s="78">
        <v>0</v>
      </c>
      <c r="U26" s="78">
        <v>0</v>
      </c>
      <c r="V26" s="79" t="s">
        <v>62</v>
      </c>
      <c r="W26" s="87" t="s">
        <v>260</v>
      </c>
    </row>
    <row r="27" spans="1:25" s="66" customFormat="1" ht="69.75" x14ac:dyDescent="0.25">
      <c r="A27" s="55" t="s">
        <v>282</v>
      </c>
      <c r="B27" s="71" t="s">
        <v>222</v>
      </c>
      <c r="C27" s="55" t="s">
        <v>223</v>
      </c>
      <c r="D27" s="55" t="s">
        <v>94</v>
      </c>
      <c r="E27" s="72">
        <v>199375.48</v>
      </c>
      <c r="F27" s="72">
        <v>0</v>
      </c>
      <c r="G27" s="55" t="s">
        <v>283</v>
      </c>
      <c r="H27" s="71" t="s">
        <v>240</v>
      </c>
      <c r="I27" s="55" t="s">
        <v>284</v>
      </c>
      <c r="J27" s="55" t="s">
        <v>242</v>
      </c>
      <c r="K27" s="55" t="s">
        <v>110</v>
      </c>
      <c r="L27" s="73">
        <v>203170.23</v>
      </c>
      <c r="M27" s="74" t="s">
        <v>125</v>
      </c>
      <c r="N27" s="76">
        <v>240</v>
      </c>
      <c r="O27" s="73" t="s">
        <v>285</v>
      </c>
      <c r="P27" s="73" t="s">
        <v>125</v>
      </c>
      <c r="Q27" s="77" t="s">
        <v>61</v>
      </c>
      <c r="R27" s="78">
        <v>158706.79</v>
      </c>
      <c r="S27" s="72">
        <v>0</v>
      </c>
      <c r="T27" s="78">
        <v>0</v>
      </c>
      <c r="U27" s="78">
        <f>R27</f>
        <v>158706.79</v>
      </c>
      <c r="V27" s="79" t="s">
        <v>62</v>
      </c>
      <c r="W27" s="107"/>
    </row>
    <row r="28" spans="1:25" s="66" customFormat="1" ht="139.5" x14ac:dyDescent="0.25">
      <c r="A28" s="55" t="s">
        <v>269</v>
      </c>
      <c r="B28" s="71" t="s">
        <v>224</v>
      </c>
      <c r="C28" s="55" t="s">
        <v>225</v>
      </c>
      <c r="D28" s="55" t="s">
        <v>94</v>
      </c>
      <c r="E28" s="72">
        <v>642101.66</v>
      </c>
      <c r="F28" s="72">
        <f>L28-E28</f>
        <v>18134.510000000009</v>
      </c>
      <c r="G28" s="55" t="s">
        <v>270</v>
      </c>
      <c r="H28" s="71" t="s">
        <v>271</v>
      </c>
      <c r="I28" s="55" t="s">
        <v>272</v>
      </c>
      <c r="J28" s="55" t="s">
        <v>217</v>
      </c>
      <c r="K28" s="55" t="s">
        <v>273</v>
      </c>
      <c r="L28" s="73">
        <v>660236.17000000004</v>
      </c>
      <c r="M28" s="74" t="s">
        <v>125</v>
      </c>
      <c r="N28" s="75">
        <v>331</v>
      </c>
      <c r="O28" s="73" t="s">
        <v>274</v>
      </c>
      <c r="P28" s="73" t="s">
        <v>125</v>
      </c>
      <c r="Q28" s="77" t="s">
        <v>61</v>
      </c>
      <c r="R28" s="78">
        <v>183952.1</v>
      </c>
      <c r="S28" s="72">
        <v>0</v>
      </c>
      <c r="T28" s="78">
        <v>0</v>
      </c>
      <c r="U28" s="78">
        <f>R28</f>
        <v>183952.1</v>
      </c>
      <c r="V28" s="79" t="s">
        <v>62</v>
      </c>
      <c r="W28" s="106"/>
      <c r="X28" s="106"/>
    </row>
    <row r="29" spans="1:25" s="66" customFormat="1" ht="93" x14ac:dyDescent="0.25">
      <c r="A29" s="55" t="s">
        <v>302</v>
      </c>
      <c r="B29" s="71" t="s">
        <v>303</v>
      </c>
      <c r="C29" s="55" t="s">
        <v>301</v>
      </c>
      <c r="D29" s="55" t="s">
        <v>300</v>
      </c>
      <c r="E29" s="72">
        <v>1000000</v>
      </c>
      <c r="F29" s="72" t="s">
        <v>354</v>
      </c>
      <c r="G29" s="55" t="s">
        <v>304</v>
      </c>
      <c r="H29" s="71" t="s">
        <v>305</v>
      </c>
      <c r="I29" s="55" t="s">
        <v>311</v>
      </c>
      <c r="J29" s="55" t="s">
        <v>168</v>
      </c>
      <c r="K29" s="76">
        <v>153</v>
      </c>
      <c r="L29" s="73">
        <v>768544.28</v>
      </c>
      <c r="M29" s="74" t="s">
        <v>125</v>
      </c>
      <c r="N29" s="76">
        <v>808</v>
      </c>
      <c r="O29" s="73" t="s">
        <v>306</v>
      </c>
      <c r="P29" s="73" t="s">
        <v>125</v>
      </c>
      <c r="Q29" s="77" t="s">
        <v>61</v>
      </c>
      <c r="R29" s="72">
        <v>702191.38</v>
      </c>
      <c r="S29" s="72">
        <v>0</v>
      </c>
      <c r="T29" s="78">
        <v>0</v>
      </c>
      <c r="U29" s="78">
        <v>702191.38</v>
      </c>
      <c r="V29" s="79" t="s">
        <v>62</v>
      </c>
    </row>
    <row r="30" spans="1:25" s="66" customFormat="1" ht="116.25" x14ac:dyDescent="0.25">
      <c r="A30" s="55" t="s">
        <v>345</v>
      </c>
      <c r="B30" s="71" t="s">
        <v>346</v>
      </c>
      <c r="C30" s="55" t="s">
        <v>347</v>
      </c>
      <c r="D30" s="55" t="s">
        <v>348</v>
      </c>
      <c r="E30" s="72">
        <v>0</v>
      </c>
      <c r="F30" s="72">
        <v>72000</v>
      </c>
      <c r="G30" s="55" t="s">
        <v>349</v>
      </c>
      <c r="H30" s="71" t="s">
        <v>350</v>
      </c>
      <c r="I30" s="55" t="s">
        <v>351</v>
      </c>
      <c r="J30" s="55" t="s">
        <v>352</v>
      </c>
      <c r="K30" s="76">
        <v>365</v>
      </c>
      <c r="L30" s="73">
        <v>72000</v>
      </c>
      <c r="M30" s="74" t="s">
        <v>125</v>
      </c>
      <c r="N30" s="76" t="s">
        <v>125</v>
      </c>
      <c r="O30" s="73" t="s">
        <v>125</v>
      </c>
      <c r="P30" s="73" t="s">
        <v>125</v>
      </c>
      <c r="Q30" s="77" t="s">
        <v>361</v>
      </c>
      <c r="R30" s="72">
        <v>66000</v>
      </c>
      <c r="S30" s="72">
        <v>12000</v>
      </c>
      <c r="T30" s="78">
        <v>12000</v>
      </c>
      <c r="U30" s="78">
        <v>66000</v>
      </c>
      <c r="V30" s="79" t="s">
        <v>62</v>
      </c>
    </row>
    <row r="31" spans="1:25" s="66" customFormat="1" ht="139.5" x14ac:dyDescent="0.25">
      <c r="A31" s="55" t="s">
        <v>355</v>
      </c>
      <c r="B31" s="71" t="s">
        <v>356</v>
      </c>
      <c r="C31" s="55" t="s">
        <v>347</v>
      </c>
      <c r="D31" s="55" t="s">
        <v>348</v>
      </c>
      <c r="E31" s="72">
        <v>0</v>
      </c>
      <c r="F31" s="72">
        <v>134783.16</v>
      </c>
      <c r="G31" s="55" t="s">
        <v>358</v>
      </c>
      <c r="H31" s="71" t="s">
        <v>357</v>
      </c>
      <c r="I31" s="55" t="s">
        <v>359</v>
      </c>
      <c r="J31" s="55" t="s">
        <v>360</v>
      </c>
      <c r="K31" s="76">
        <v>365</v>
      </c>
      <c r="L31" s="73">
        <v>134783.16</v>
      </c>
      <c r="M31" s="74" t="s">
        <v>125</v>
      </c>
      <c r="N31" s="76" t="s">
        <v>125</v>
      </c>
      <c r="O31" s="73" t="s">
        <v>125</v>
      </c>
      <c r="P31" s="73" t="s">
        <v>125</v>
      </c>
      <c r="Q31" s="77" t="s">
        <v>361</v>
      </c>
      <c r="R31" s="72">
        <f>7*11231.93</f>
        <v>78623.510000000009</v>
      </c>
      <c r="S31" s="72">
        <f>11231.93+11231.93</f>
        <v>22463.86</v>
      </c>
      <c r="T31" s="72">
        <f>S31</f>
        <v>22463.86</v>
      </c>
      <c r="U31" s="78">
        <f>R31</f>
        <v>78623.510000000009</v>
      </c>
      <c r="V31" s="79" t="s">
        <v>62</v>
      </c>
    </row>
    <row r="32" spans="1:25" s="66" customFormat="1" ht="23.25" x14ac:dyDescent="0.25">
      <c r="A32" s="56"/>
      <c r="B32" s="94"/>
      <c r="C32" s="56"/>
      <c r="D32" s="56"/>
      <c r="E32" s="95"/>
      <c r="F32" s="95"/>
      <c r="G32" s="56"/>
      <c r="H32" s="94"/>
      <c r="I32" s="56"/>
      <c r="J32" s="56"/>
      <c r="K32" s="96"/>
      <c r="L32" s="97"/>
      <c r="M32" s="98"/>
      <c r="N32" s="96"/>
      <c r="O32" s="97"/>
      <c r="P32" s="97"/>
      <c r="Q32" s="99"/>
      <c r="R32" s="95"/>
      <c r="S32" s="95"/>
      <c r="T32" s="95"/>
      <c r="U32" s="100"/>
      <c r="V32" s="101"/>
    </row>
    <row r="33" spans="1:22" s="66" customFormat="1" ht="23.25" x14ac:dyDescent="0.25">
      <c r="A33" s="56"/>
      <c r="B33" s="94"/>
      <c r="C33" s="56"/>
      <c r="D33" s="56"/>
      <c r="E33" s="95"/>
      <c r="F33" s="95"/>
      <c r="G33" s="56"/>
      <c r="H33" s="94"/>
      <c r="I33" s="56"/>
      <c r="J33" s="56"/>
      <c r="K33" s="96"/>
      <c r="L33" s="97"/>
      <c r="M33" s="98"/>
      <c r="N33" s="96"/>
      <c r="O33" s="97"/>
      <c r="P33" s="97"/>
      <c r="Q33" s="99"/>
      <c r="R33" s="95"/>
      <c r="S33" s="95"/>
      <c r="T33" s="95"/>
      <c r="U33" s="100"/>
      <c r="V33" s="101"/>
    </row>
    <row r="34" spans="1:22" s="66" customFormat="1" ht="23.25" x14ac:dyDescent="0.25">
      <c r="A34" s="56"/>
      <c r="B34" s="94"/>
      <c r="C34" s="56"/>
      <c r="D34" s="56"/>
      <c r="E34" s="95"/>
      <c r="F34" s="95"/>
      <c r="G34" s="56"/>
      <c r="H34" s="94"/>
      <c r="I34" s="56"/>
      <c r="J34" s="56"/>
      <c r="K34" s="96"/>
      <c r="L34" s="97"/>
      <c r="M34" s="98"/>
      <c r="N34" s="96"/>
      <c r="O34" s="97"/>
      <c r="P34" s="97"/>
      <c r="Q34" s="99"/>
      <c r="R34" s="95"/>
      <c r="S34" s="95"/>
      <c r="T34" s="95"/>
      <c r="U34" s="100"/>
      <c r="V34" s="101"/>
    </row>
    <row r="35" spans="1:22" s="66" customFormat="1" ht="23.25" x14ac:dyDescent="0.25">
      <c r="A35" s="56"/>
      <c r="B35" s="94"/>
      <c r="C35" s="56"/>
      <c r="D35" s="56"/>
      <c r="E35" s="95"/>
      <c r="F35" s="95"/>
      <c r="G35" s="56"/>
      <c r="H35" s="94"/>
      <c r="I35" s="56"/>
      <c r="J35" s="56"/>
      <c r="K35" s="96"/>
      <c r="L35" s="97"/>
      <c r="M35" s="98"/>
      <c r="N35" s="96"/>
      <c r="O35" s="97"/>
      <c r="P35" s="97"/>
      <c r="Q35" s="99"/>
      <c r="R35" s="95"/>
      <c r="S35" s="95"/>
      <c r="T35" s="95"/>
      <c r="U35" s="100"/>
      <c r="V35" s="101"/>
    </row>
    <row r="36" spans="1:22" s="66" customFormat="1" ht="23.25" x14ac:dyDescent="0.25">
      <c r="A36" s="56"/>
      <c r="B36" s="94"/>
      <c r="C36" s="56"/>
      <c r="D36" s="56"/>
      <c r="E36" s="95"/>
      <c r="F36" s="95"/>
      <c r="G36" s="56"/>
      <c r="H36" s="94"/>
      <c r="I36" s="56"/>
      <c r="J36" s="56"/>
      <c r="K36" s="96"/>
      <c r="L36" s="97"/>
      <c r="M36" s="98"/>
      <c r="N36" s="96"/>
      <c r="O36" s="97"/>
      <c r="P36" s="97"/>
      <c r="Q36" s="99"/>
      <c r="R36" s="95"/>
      <c r="S36" s="95"/>
      <c r="T36" s="95"/>
      <c r="U36" s="100"/>
      <c r="V36" s="101"/>
    </row>
    <row r="37" spans="1:22" s="66" customFormat="1" ht="23.25" x14ac:dyDescent="0.25">
      <c r="A37" s="56"/>
      <c r="B37" s="94"/>
      <c r="C37" s="56"/>
      <c r="D37" s="56"/>
      <c r="E37" s="95"/>
      <c r="F37" s="95"/>
      <c r="G37" s="56"/>
      <c r="H37" s="94"/>
      <c r="I37" s="56"/>
      <c r="J37" s="56"/>
      <c r="K37" s="96"/>
      <c r="L37" s="97"/>
      <c r="M37" s="98"/>
      <c r="N37" s="96"/>
      <c r="O37" s="97"/>
      <c r="P37" s="97"/>
      <c r="Q37" s="99"/>
      <c r="R37" s="95"/>
      <c r="S37" s="95"/>
      <c r="T37" s="100"/>
      <c r="U37" s="100"/>
      <c r="V37" s="101"/>
    </row>
    <row r="38" spans="1:22" s="32" customFormat="1" ht="26.25" x14ac:dyDescent="0.4">
      <c r="B38" s="119" t="s">
        <v>182</v>
      </c>
      <c r="C38" s="119"/>
      <c r="D38" s="119"/>
      <c r="E38" s="119"/>
      <c r="F38" s="119"/>
      <c r="G38" s="48"/>
      <c r="H38" s="53"/>
      <c r="I38" s="48"/>
      <c r="J38" s="49" t="s">
        <v>180</v>
      </c>
      <c r="K38" s="49"/>
      <c r="L38" s="49"/>
      <c r="M38" s="49"/>
      <c r="N38" s="48"/>
      <c r="O38" s="48"/>
      <c r="P38" s="48"/>
      <c r="Q38" s="50"/>
      <c r="R38" s="49" t="s">
        <v>181</v>
      </c>
      <c r="S38" s="49"/>
      <c r="T38" s="35"/>
      <c r="U38" s="35"/>
    </row>
    <row r="39" spans="1:22" s="32" customFormat="1" ht="26.25" x14ac:dyDescent="0.4">
      <c r="B39" s="119" t="s">
        <v>371</v>
      </c>
      <c r="C39" s="119"/>
      <c r="D39" s="119"/>
      <c r="E39" s="119"/>
      <c r="F39" s="119"/>
      <c r="G39" s="48"/>
      <c r="H39" s="53"/>
      <c r="I39" s="48"/>
      <c r="J39" s="49" t="s">
        <v>373</v>
      </c>
      <c r="K39" s="49"/>
      <c r="L39" s="49"/>
      <c r="M39" s="49"/>
      <c r="N39" s="48"/>
      <c r="O39" s="48"/>
      <c r="P39" s="48"/>
      <c r="Q39" s="50"/>
      <c r="R39" s="49" t="s">
        <v>374</v>
      </c>
      <c r="S39" s="49"/>
      <c r="T39" s="47"/>
      <c r="U39" s="36"/>
    </row>
    <row r="40" spans="1:22" s="32" customFormat="1" ht="26.25" x14ac:dyDescent="0.4">
      <c r="B40" s="119" t="s">
        <v>372</v>
      </c>
      <c r="C40" s="119"/>
      <c r="D40" s="119"/>
      <c r="E40" s="119"/>
      <c r="F40" s="119"/>
      <c r="G40" s="48"/>
      <c r="H40" s="53"/>
      <c r="I40" s="48"/>
      <c r="J40" s="49" t="s">
        <v>376</v>
      </c>
      <c r="K40" s="49"/>
      <c r="L40" s="49"/>
      <c r="M40" s="49"/>
      <c r="N40" s="48"/>
      <c r="O40" s="48"/>
      <c r="P40" s="48"/>
      <c r="Q40" s="50"/>
      <c r="R40" s="49" t="s">
        <v>375</v>
      </c>
      <c r="S40" s="49"/>
      <c r="T40" s="47"/>
      <c r="U40" s="36"/>
    </row>
    <row r="41" spans="1:22" s="32" customFormat="1" ht="26.25" x14ac:dyDescent="0.4">
      <c r="B41" s="119"/>
      <c r="C41" s="119"/>
      <c r="D41" s="119"/>
      <c r="E41" s="119"/>
      <c r="F41" s="119"/>
      <c r="G41" s="48"/>
      <c r="H41" s="53"/>
      <c r="I41" s="48"/>
      <c r="J41" s="49"/>
      <c r="K41" s="49"/>
      <c r="L41" s="49"/>
      <c r="M41" s="49"/>
      <c r="N41" s="48"/>
      <c r="O41" s="48"/>
      <c r="P41" s="48"/>
      <c r="Q41" s="50"/>
      <c r="R41" s="49"/>
      <c r="S41" s="49"/>
      <c r="T41" s="47"/>
      <c r="U41" s="36"/>
    </row>
    <row r="42" spans="1:22" s="34" customFormat="1" ht="26.25" x14ac:dyDescent="0.4">
      <c r="A42" s="37"/>
      <c r="B42" s="120"/>
      <c r="C42" s="120"/>
      <c r="D42" s="120"/>
      <c r="E42" s="120"/>
      <c r="F42" s="120"/>
      <c r="G42" s="48"/>
      <c r="H42" s="53"/>
      <c r="I42" s="48"/>
      <c r="J42" s="49"/>
      <c r="K42" s="49"/>
      <c r="L42" s="49"/>
      <c r="M42" s="49"/>
      <c r="N42" s="48"/>
      <c r="O42" s="48"/>
      <c r="P42" s="48"/>
      <c r="Q42" s="51"/>
      <c r="R42" s="49"/>
      <c r="S42" s="49"/>
      <c r="T42" s="47"/>
      <c r="U42" s="36"/>
    </row>
    <row r="43" spans="1:22" s="33" customFormat="1" ht="20.25" x14ac:dyDescent="0.3">
      <c r="B43" s="34"/>
      <c r="C43" s="34"/>
      <c r="D43" s="34"/>
      <c r="E43" s="34"/>
      <c r="F43" s="34"/>
      <c r="H43" s="52"/>
      <c r="J43" s="34"/>
      <c r="K43" s="34"/>
      <c r="L43" s="34"/>
      <c r="M43" s="34"/>
      <c r="Q43" s="34"/>
      <c r="R43" s="34"/>
      <c r="S43" s="34"/>
      <c r="T43" s="34"/>
      <c r="U43" s="34"/>
    </row>
    <row r="44" spans="1:22" ht="44.25" customHeight="1" x14ac:dyDescent="0.2"/>
  </sheetData>
  <mergeCells count="27">
    <mergeCell ref="B41:F41"/>
    <mergeCell ref="B42:F42"/>
    <mergeCell ref="P6:P7"/>
    <mergeCell ref="Q6:U6"/>
    <mergeCell ref="V6:V7"/>
    <mergeCell ref="B38:F38"/>
    <mergeCell ref="B39:F39"/>
    <mergeCell ref="B40:F40"/>
    <mergeCell ref="A5:F5"/>
    <mergeCell ref="G5:K5"/>
    <mergeCell ref="L5:P5"/>
    <mergeCell ref="Q5:U5"/>
    <mergeCell ref="A6:A7"/>
    <mergeCell ref="B6:B7"/>
    <mergeCell ref="C6:F6"/>
    <mergeCell ref="G6:H6"/>
    <mergeCell ref="I6:M6"/>
    <mergeCell ref="N6:O6"/>
    <mergeCell ref="A4:F4"/>
    <mergeCell ref="G4:K4"/>
    <mergeCell ref="L4:P4"/>
    <mergeCell ref="Q4:U4"/>
    <mergeCell ref="A1:V1"/>
    <mergeCell ref="A2:F2"/>
    <mergeCell ref="G2:V2"/>
    <mergeCell ref="A3:F3"/>
    <mergeCell ref="G3:V3"/>
  </mergeCells>
  <pageMargins left="0.62992125984251968" right="0.23622047244094491" top="0.39370078740157483" bottom="0.74803149606299213" header="0.31496062992125984" footer="0.31496062992125984"/>
  <pageSetup paperSize="9" scale="19" fitToHeight="0" orientation="landscape" r:id="rId1"/>
  <colBreaks count="1" manualBreakCount="1">
    <brk id="2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29B89-502C-414A-A81E-146116215E66}">
  <sheetPr>
    <tabColor theme="9"/>
    <pageSetUpPr fitToPage="1"/>
  </sheetPr>
  <dimension ref="A1:W20"/>
  <sheetViews>
    <sheetView showGridLines="0" view="pageBreakPreview" topLeftCell="A5" zoomScale="55" zoomScaleNormal="30" zoomScaleSheetLayoutView="55" workbookViewId="0">
      <selection activeCell="M9" sqref="M9"/>
    </sheetView>
  </sheetViews>
  <sheetFormatPr defaultColWidth="9.140625" defaultRowHeight="14.25" x14ac:dyDescent="0.2"/>
  <cols>
    <col min="1" max="1" width="33.85546875" style="28" customWidth="1"/>
    <col min="2" max="2" width="78.85546875" style="28" customWidth="1"/>
    <col min="3" max="3" width="26.28515625" style="28" customWidth="1"/>
    <col min="4" max="4" width="35.7109375" style="28" customWidth="1"/>
    <col min="5" max="6" width="35.42578125" style="28" customWidth="1"/>
    <col min="7" max="7" width="38.28515625" style="28" customWidth="1"/>
    <col min="8" max="8" width="49.28515625" style="54" customWidth="1"/>
    <col min="9" max="9" width="19.85546875" style="28" customWidth="1"/>
    <col min="10" max="10" width="22.42578125" style="28" customWidth="1"/>
    <col min="11" max="11" width="20.85546875" style="28" customWidth="1"/>
    <col min="12" max="12" width="37.7109375" style="28" customWidth="1"/>
    <col min="13" max="13" width="32.42578125" style="28" customWidth="1"/>
    <col min="14" max="14" width="24.140625" style="28" customWidth="1"/>
    <col min="15" max="15" width="37.5703125" style="28" customWidth="1"/>
    <col min="16" max="16" width="33.85546875" style="28" customWidth="1"/>
    <col min="17" max="17" width="20.5703125" style="28" bestFit="1" customWidth="1"/>
    <col min="18" max="21" width="28.7109375" style="28" customWidth="1"/>
    <col min="22" max="22" width="25.28515625" style="28" customWidth="1"/>
    <col min="23" max="23" width="37.7109375" style="28" customWidth="1"/>
    <col min="24" max="24" width="39.7109375" style="28" customWidth="1"/>
    <col min="25" max="26" width="19" style="28" bestFit="1" customWidth="1"/>
    <col min="27" max="27" width="12" style="28" bestFit="1" customWidth="1"/>
    <col min="28" max="16384" width="9.140625" style="28"/>
  </cols>
  <sheetData>
    <row r="1" spans="1:23" ht="39.75" customHeight="1" x14ac:dyDescent="0.4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2" spans="1:23" ht="39.75" customHeight="1" x14ac:dyDescent="0.2">
      <c r="A2" s="112" t="s">
        <v>186</v>
      </c>
      <c r="B2" s="112"/>
      <c r="C2" s="112"/>
      <c r="D2" s="112"/>
      <c r="E2" s="112"/>
      <c r="F2" s="112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3" ht="39.75" customHeight="1" x14ac:dyDescent="0.2">
      <c r="A3" s="114" t="s">
        <v>368</v>
      </c>
      <c r="B3" s="114"/>
      <c r="C3" s="114"/>
      <c r="D3" s="114"/>
      <c r="E3" s="114"/>
      <c r="F3" s="114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</row>
    <row r="4" spans="1:23" ht="39.75" customHeight="1" x14ac:dyDescent="0.2">
      <c r="A4" s="108" t="s">
        <v>184</v>
      </c>
      <c r="B4" s="108"/>
      <c r="C4" s="108"/>
      <c r="D4" s="108"/>
      <c r="E4" s="108"/>
      <c r="F4" s="108"/>
      <c r="G4" s="109"/>
      <c r="H4" s="109"/>
      <c r="I4" s="109"/>
      <c r="J4" s="109"/>
      <c r="K4" s="109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31"/>
    </row>
    <row r="5" spans="1:23" ht="39.75" customHeight="1" x14ac:dyDescent="0.2">
      <c r="A5" s="108" t="s">
        <v>185</v>
      </c>
      <c r="B5" s="108"/>
      <c r="C5" s="108"/>
      <c r="D5" s="108"/>
      <c r="E5" s="108"/>
      <c r="F5" s="108"/>
      <c r="G5" s="115"/>
      <c r="H5" s="115"/>
      <c r="I5" s="115"/>
      <c r="J5" s="115"/>
      <c r="K5" s="115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31"/>
    </row>
    <row r="6" spans="1:23" s="29" customFormat="1" ht="20.25" customHeight="1" x14ac:dyDescent="0.25">
      <c r="A6" s="116" t="s">
        <v>138</v>
      </c>
      <c r="B6" s="117" t="s">
        <v>6</v>
      </c>
      <c r="C6" s="117" t="s">
        <v>7</v>
      </c>
      <c r="D6" s="117"/>
      <c r="E6" s="117"/>
      <c r="F6" s="117"/>
      <c r="G6" s="117" t="s">
        <v>8</v>
      </c>
      <c r="H6" s="117"/>
      <c r="I6" s="117" t="s">
        <v>9</v>
      </c>
      <c r="J6" s="117"/>
      <c r="K6" s="117"/>
      <c r="L6" s="117"/>
      <c r="M6" s="117"/>
      <c r="N6" s="118" t="s">
        <v>10</v>
      </c>
      <c r="O6" s="118"/>
      <c r="P6" s="121" t="s">
        <v>11</v>
      </c>
      <c r="Q6" s="118" t="s">
        <v>12</v>
      </c>
      <c r="R6" s="118"/>
      <c r="S6" s="118"/>
      <c r="T6" s="118"/>
      <c r="U6" s="118"/>
      <c r="V6" s="122" t="s">
        <v>13</v>
      </c>
    </row>
    <row r="7" spans="1:23" s="29" customFormat="1" ht="126" customHeight="1" x14ac:dyDescent="0.25">
      <c r="A7" s="117"/>
      <c r="B7" s="117"/>
      <c r="C7" s="39" t="s">
        <v>14</v>
      </c>
      <c r="D7" s="39" t="s">
        <v>15</v>
      </c>
      <c r="E7" s="39" t="s">
        <v>16</v>
      </c>
      <c r="F7" s="39" t="s">
        <v>17</v>
      </c>
      <c r="G7" s="39" t="s">
        <v>18</v>
      </c>
      <c r="H7" s="39" t="s">
        <v>19</v>
      </c>
      <c r="I7" s="39" t="s">
        <v>14</v>
      </c>
      <c r="J7" s="39" t="s">
        <v>20</v>
      </c>
      <c r="K7" s="39" t="s">
        <v>21</v>
      </c>
      <c r="L7" s="39" t="s">
        <v>22</v>
      </c>
      <c r="M7" s="39" t="s">
        <v>23</v>
      </c>
      <c r="N7" s="30" t="s">
        <v>170</v>
      </c>
      <c r="O7" s="30" t="s">
        <v>24</v>
      </c>
      <c r="P7" s="121"/>
      <c r="Q7" s="30" t="s">
        <v>25</v>
      </c>
      <c r="R7" s="30" t="s">
        <v>299</v>
      </c>
      <c r="S7" s="30" t="s">
        <v>298</v>
      </c>
      <c r="T7" s="30" t="s">
        <v>26</v>
      </c>
      <c r="U7" s="30" t="s">
        <v>27</v>
      </c>
      <c r="V7" s="122"/>
    </row>
    <row r="8" spans="1:23" s="65" customFormat="1" ht="22.5" customHeight="1" x14ac:dyDescent="0.25">
      <c r="A8" s="40" t="s">
        <v>28</v>
      </c>
      <c r="B8" s="40" t="s">
        <v>29</v>
      </c>
      <c r="C8" s="40" t="s">
        <v>30</v>
      </c>
      <c r="D8" s="40" t="s">
        <v>31</v>
      </c>
      <c r="E8" s="40" t="s">
        <v>32</v>
      </c>
      <c r="F8" s="40" t="s">
        <v>33</v>
      </c>
      <c r="G8" s="40" t="s">
        <v>34</v>
      </c>
      <c r="H8" s="70" t="s">
        <v>35</v>
      </c>
      <c r="I8" s="40" t="s">
        <v>36</v>
      </c>
      <c r="J8" s="40" t="s">
        <v>37</v>
      </c>
      <c r="K8" s="40" t="s">
        <v>38</v>
      </c>
      <c r="L8" s="40" t="s">
        <v>39</v>
      </c>
      <c r="M8" s="40" t="s">
        <v>40</v>
      </c>
      <c r="N8" s="38" t="s">
        <v>41</v>
      </c>
      <c r="O8" s="38" t="s">
        <v>42</v>
      </c>
      <c r="P8" s="38" t="s">
        <v>43</v>
      </c>
      <c r="Q8" s="38" t="s">
        <v>44</v>
      </c>
      <c r="R8" s="38" t="s">
        <v>45</v>
      </c>
      <c r="S8" s="38" t="s">
        <v>46</v>
      </c>
      <c r="T8" s="38" t="s">
        <v>48</v>
      </c>
      <c r="U8" s="38" t="s">
        <v>49</v>
      </c>
      <c r="V8" s="38" t="s">
        <v>50</v>
      </c>
    </row>
    <row r="9" spans="1:23" s="66" customFormat="1" ht="69.75" x14ac:dyDescent="0.25">
      <c r="A9" s="55" t="s">
        <v>308</v>
      </c>
      <c r="B9" s="71" t="s">
        <v>309</v>
      </c>
      <c r="C9" s="55" t="s">
        <v>307</v>
      </c>
      <c r="D9" s="55" t="s">
        <v>54</v>
      </c>
      <c r="E9" s="72">
        <v>4022804.26</v>
      </c>
      <c r="F9" s="72">
        <v>0</v>
      </c>
      <c r="G9" s="55" t="s">
        <v>294</v>
      </c>
      <c r="H9" s="71" t="s">
        <v>295</v>
      </c>
      <c r="I9" s="55" t="s">
        <v>310</v>
      </c>
      <c r="J9" s="55" t="s">
        <v>312</v>
      </c>
      <c r="K9" s="55" t="s">
        <v>59</v>
      </c>
      <c r="L9" s="73">
        <v>3722767.9</v>
      </c>
      <c r="M9" s="74" t="s">
        <v>313</v>
      </c>
      <c r="N9" s="75">
        <v>55</v>
      </c>
      <c r="O9" s="73" t="s">
        <v>314</v>
      </c>
      <c r="P9" s="73" t="s">
        <v>125</v>
      </c>
      <c r="Q9" s="77" t="s">
        <v>61</v>
      </c>
      <c r="R9" s="72">
        <v>609177.51</v>
      </c>
      <c r="S9" s="72">
        <v>0</v>
      </c>
      <c r="T9" s="78">
        <v>0</v>
      </c>
      <c r="U9" s="78">
        <v>609177.51</v>
      </c>
      <c r="V9" s="79" t="s">
        <v>231</v>
      </c>
      <c r="W9" s="87"/>
    </row>
    <row r="10" spans="1:23" s="66" customFormat="1" ht="116.25" x14ac:dyDescent="0.25">
      <c r="A10" s="55" t="s">
        <v>315</v>
      </c>
      <c r="B10" s="71" t="s">
        <v>321</v>
      </c>
      <c r="C10" s="55" t="s">
        <v>317</v>
      </c>
      <c r="D10" s="55" t="s">
        <v>316</v>
      </c>
      <c r="E10" s="72">
        <v>0</v>
      </c>
      <c r="F10" s="72">
        <v>100278.46</v>
      </c>
      <c r="G10" s="55" t="s">
        <v>318</v>
      </c>
      <c r="H10" s="71" t="s">
        <v>319</v>
      </c>
      <c r="I10" s="55" t="s">
        <v>320</v>
      </c>
      <c r="J10" s="55" t="s">
        <v>323</v>
      </c>
      <c r="K10" s="55" t="s">
        <v>74</v>
      </c>
      <c r="L10" s="73">
        <v>100278.46</v>
      </c>
      <c r="M10" s="74" t="s">
        <v>125</v>
      </c>
      <c r="N10" s="74" t="s">
        <v>125</v>
      </c>
      <c r="O10" s="73" t="s">
        <v>325</v>
      </c>
      <c r="P10" s="73" t="s">
        <v>125</v>
      </c>
      <c r="Q10" s="77" t="s">
        <v>61</v>
      </c>
      <c r="R10" s="72">
        <v>0</v>
      </c>
      <c r="S10" s="72">
        <v>0</v>
      </c>
      <c r="T10" s="78">
        <v>0</v>
      </c>
      <c r="U10" s="78">
        <v>0</v>
      </c>
      <c r="V10" s="79" t="s">
        <v>62</v>
      </c>
      <c r="W10" s="87" t="s">
        <v>326</v>
      </c>
    </row>
    <row r="11" spans="1:23" s="66" customFormat="1" ht="116.25" x14ac:dyDescent="0.25">
      <c r="A11" s="55" t="s">
        <v>315</v>
      </c>
      <c r="B11" s="71" t="s">
        <v>322</v>
      </c>
      <c r="C11" s="55" t="s">
        <v>317</v>
      </c>
      <c r="D11" s="55" t="s">
        <v>316</v>
      </c>
      <c r="E11" s="72">
        <v>0</v>
      </c>
      <c r="F11" s="72">
        <v>190586.42</v>
      </c>
      <c r="G11" s="55" t="s">
        <v>318</v>
      </c>
      <c r="H11" s="71" t="s">
        <v>319</v>
      </c>
      <c r="I11" s="55" t="s">
        <v>320</v>
      </c>
      <c r="J11" s="55" t="s">
        <v>324</v>
      </c>
      <c r="K11" s="55" t="s">
        <v>74</v>
      </c>
      <c r="L11" s="73">
        <v>190586.42</v>
      </c>
      <c r="M11" s="74" t="s">
        <v>125</v>
      </c>
      <c r="N11" s="74" t="s">
        <v>125</v>
      </c>
      <c r="O11" s="73" t="s">
        <v>327</v>
      </c>
      <c r="P11" s="73" t="s">
        <v>125</v>
      </c>
      <c r="Q11" s="77" t="s">
        <v>61</v>
      </c>
      <c r="R11" s="72">
        <f>S11</f>
        <v>124727.47</v>
      </c>
      <c r="S11" s="72">
        <f>124727.47</f>
        <v>124727.47</v>
      </c>
      <c r="T11" s="72">
        <f>124727.47</f>
        <v>124727.47</v>
      </c>
      <c r="U11" s="72">
        <f>124727.47</f>
        <v>124727.47</v>
      </c>
      <c r="V11" s="79" t="s">
        <v>62</v>
      </c>
      <c r="W11" s="87" t="s">
        <v>328</v>
      </c>
    </row>
    <row r="12" spans="1:23" s="66" customFormat="1" ht="116.25" x14ac:dyDescent="0.25">
      <c r="A12" s="55" t="s">
        <v>366</v>
      </c>
      <c r="B12" s="71" t="s">
        <v>367</v>
      </c>
      <c r="C12" s="55" t="s">
        <v>317</v>
      </c>
      <c r="D12" s="55" t="s">
        <v>348</v>
      </c>
      <c r="E12" s="72">
        <v>0</v>
      </c>
      <c r="F12" s="72">
        <v>81258</v>
      </c>
      <c r="G12" s="55" t="s">
        <v>358</v>
      </c>
      <c r="H12" s="71" t="s">
        <v>357</v>
      </c>
      <c r="I12" s="55" t="s">
        <v>365</v>
      </c>
      <c r="J12" s="55" t="s">
        <v>360</v>
      </c>
      <c r="K12" s="55" t="s">
        <v>59</v>
      </c>
      <c r="L12" s="72">
        <v>81258</v>
      </c>
      <c r="M12" s="74" t="s">
        <v>125</v>
      </c>
      <c r="N12" s="74" t="s">
        <v>125</v>
      </c>
      <c r="O12" s="73" t="s">
        <v>125</v>
      </c>
      <c r="P12" s="73" t="s">
        <v>125</v>
      </c>
      <c r="Q12" s="77" t="s">
        <v>361</v>
      </c>
      <c r="R12" s="72">
        <f>7*6771.5</f>
        <v>47400.5</v>
      </c>
      <c r="S12" s="72">
        <f>6771.5+6771.5</f>
        <v>13543</v>
      </c>
      <c r="T12" s="72">
        <f>6771.5+6771.5</f>
        <v>13543</v>
      </c>
      <c r="U12" s="78">
        <f>R12</f>
        <v>47400.5</v>
      </c>
      <c r="V12" s="79" t="s">
        <v>62</v>
      </c>
    </row>
    <row r="13" spans="1:23" s="46" customFormat="1" ht="164.45" customHeight="1" x14ac:dyDescent="0.25">
      <c r="A13" s="56"/>
      <c r="B13" s="57"/>
      <c r="C13" s="58"/>
      <c r="D13" s="68"/>
      <c r="E13" s="59"/>
      <c r="F13" s="59"/>
      <c r="G13" s="68"/>
      <c r="H13" s="57"/>
      <c r="I13" s="58"/>
      <c r="J13" s="58"/>
      <c r="K13" s="58"/>
      <c r="L13" s="93"/>
      <c r="M13" s="58"/>
      <c r="N13" s="69"/>
      <c r="O13" s="60"/>
      <c r="P13" s="60"/>
      <c r="Q13" s="61"/>
      <c r="R13" s="62"/>
      <c r="S13" s="62"/>
      <c r="T13" s="63"/>
      <c r="U13" s="63"/>
      <c r="V13" s="64"/>
    </row>
    <row r="14" spans="1:23" s="32" customFormat="1" ht="26.25" x14ac:dyDescent="0.4">
      <c r="B14" s="119" t="s">
        <v>182</v>
      </c>
      <c r="C14" s="119"/>
      <c r="D14" s="119"/>
      <c r="E14" s="119"/>
      <c r="F14" s="119"/>
      <c r="G14" s="48"/>
      <c r="H14" s="53"/>
      <c r="I14" s="48"/>
      <c r="J14" s="49" t="s">
        <v>180</v>
      </c>
      <c r="K14" s="49"/>
      <c r="L14" s="49"/>
      <c r="M14" s="49"/>
      <c r="N14" s="48"/>
      <c r="O14" s="48"/>
      <c r="P14" s="48"/>
      <c r="Q14" s="50"/>
      <c r="R14" s="49" t="s">
        <v>181</v>
      </c>
      <c r="S14" s="49"/>
      <c r="T14" s="35"/>
      <c r="U14" s="35"/>
    </row>
    <row r="15" spans="1:23" s="32" customFormat="1" ht="26.25" x14ac:dyDescent="0.4">
      <c r="B15" s="119" t="s">
        <v>371</v>
      </c>
      <c r="C15" s="119"/>
      <c r="D15" s="119"/>
      <c r="E15" s="119"/>
      <c r="F15" s="119"/>
      <c r="G15" s="48"/>
      <c r="H15" s="53"/>
      <c r="I15" s="48"/>
      <c r="J15" s="49" t="s">
        <v>377</v>
      </c>
      <c r="K15" s="49"/>
      <c r="L15" s="49"/>
      <c r="M15" s="49"/>
      <c r="N15" s="48"/>
      <c r="O15" s="48"/>
      <c r="P15" s="48"/>
      <c r="Q15" s="50"/>
      <c r="R15" s="49" t="s">
        <v>374</v>
      </c>
      <c r="S15" s="49"/>
      <c r="T15" s="47"/>
      <c r="U15" s="36"/>
    </row>
    <row r="16" spans="1:23" s="32" customFormat="1" ht="26.25" x14ac:dyDescent="0.4">
      <c r="B16" s="119" t="s">
        <v>372</v>
      </c>
      <c r="C16" s="119"/>
      <c r="D16" s="119"/>
      <c r="E16" s="119"/>
      <c r="F16" s="119"/>
      <c r="G16" s="48"/>
      <c r="H16" s="53"/>
      <c r="I16" s="48"/>
      <c r="J16" s="49" t="s">
        <v>380</v>
      </c>
      <c r="K16" s="49"/>
      <c r="L16" s="49"/>
      <c r="M16" s="49"/>
      <c r="N16" s="48"/>
      <c r="O16" s="48"/>
      <c r="P16" s="48"/>
      <c r="Q16" s="50"/>
      <c r="R16" s="49" t="s">
        <v>375</v>
      </c>
      <c r="S16" s="49"/>
      <c r="T16" s="47"/>
      <c r="U16" s="36"/>
    </row>
    <row r="17" spans="1:21" s="32" customFormat="1" ht="26.25" x14ac:dyDescent="0.4">
      <c r="B17" s="119"/>
      <c r="C17" s="119"/>
      <c r="D17" s="119"/>
      <c r="E17" s="119"/>
      <c r="F17" s="119"/>
      <c r="G17" s="48"/>
      <c r="H17" s="53"/>
      <c r="I17" s="48"/>
      <c r="J17" s="49"/>
      <c r="K17" s="49"/>
      <c r="L17" s="49"/>
      <c r="M17" s="49"/>
      <c r="N17" s="48"/>
      <c r="O17" s="48"/>
      <c r="P17" s="48"/>
      <c r="Q17" s="50"/>
      <c r="R17" s="49"/>
      <c r="S17" s="49"/>
      <c r="T17" s="47"/>
      <c r="U17" s="36"/>
    </row>
    <row r="18" spans="1:21" s="34" customFormat="1" ht="26.25" x14ac:dyDescent="0.4">
      <c r="A18" s="37"/>
      <c r="B18" s="120"/>
      <c r="C18" s="120"/>
      <c r="D18" s="120"/>
      <c r="E18" s="120"/>
      <c r="F18" s="120"/>
      <c r="G18" s="48"/>
      <c r="H18" s="53"/>
      <c r="I18" s="48"/>
      <c r="J18" s="49"/>
      <c r="K18" s="49"/>
      <c r="L18" s="49"/>
      <c r="M18" s="49"/>
      <c r="N18" s="48"/>
      <c r="O18" s="48"/>
      <c r="P18" s="48"/>
      <c r="Q18" s="51"/>
      <c r="R18" s="49"/>
      <c r="S18" s="49"/>
      <c r="T18" s="47"/>
      <c r="U18" s="36"/>
    </row>
    <row r="19" spans="1:21" s="33" customFormat="1" ht="20.25" x14ac:dyDescent="0.3">
      <c r="B19" s="34"/>
      <c r="C19" s="34"/>
      <c r="D19" s="34"/>
      <c r="E19" s="34"/>
      <c r="F19" s="34"/>
      <c r="H19" s="52"/>
      <c r="J19" s="34"/>
      <c r="K19" s="34"/>
      <c r="L19" s="34"/>
      <c r="M19" s="34"/>
      <c r="Q19" s="34"/>
      <c r="R19" s="34"/>
      <c r="S19" s="34"/>
      <c r="T19" s="34"/>
      <c r="U19" s="34"/>
    </row>
    <row r="20" spans="1:21" ht="44.25" customHeight="1" x14ac:dyDescent="0.2"/>
  </sheetData>
  <mergeCells count="27">
    <mergeCell ref="B17:F17"/>
    <mergeCell ref="B18:F18"/>
    <mergeCell ref="P6:P7"/>
    <mergeCell ref="Q6:U6"/>
    <mergeCell ref="V6:V7"/>
    <mergeCell ref="B14:F14"/>
    <mergeCell ref="B15:F15"/>
    <mergeCell ref="B16:F16"/>
    <mergeCell ref="A5:F5"/>
    <mergeCell ref="G5:K5"/>
    <mergeCell ref="L5:P5"/>
    <mergeCell ref="Q5:U5"/>
    <mergeCell ref="A6:A7"/>
    <mergeCell ref="B6:B7"/>
    <mergeCell ref="C6:F6"/>
    <mergeCell ref="G6:H6"/>
    <mergeCell ref="I6:M6"/>
    <mergeCell ref="N6:O6"/>
    <mergeCell ref="A4:F4"/>
    <mergeCell ref="G4:K4"/>
    <mergeCell ref="L4:P4"/>
    <mergeCell ref="Q4:U4"/>
    <mergeCell ref="A1:V1"/>
    <mergeCell ref="A2:F2"/>
    <mergeCell ref="G2:V2"/>
    <mergeCell ref="A3:F3"/>
    <mergeCell ref="G3:V3"/>
  </mergeCells>
  <pageMargins left="0.62992125984251968" right="0.23622047244094491" top="0.39370078740157483" bottom="0.74803149606299213" header="0.31496062992125984" footer="0.31496062992125984"/>
  <pageSetup paperSize="9" scale="19" fitToHeight="0" orientation="landscape" r:id="rId1"/>
  <colBreaks count="1" manualBreakCount="1">
    <brk id="2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7F9EF-2147-47E7-890E-3A9B0FAEDC2D}">
  <sheetPr>
    <tabColor theme="9"/>
    <pageSetUpPr fitToPage="1"/>
  </sheetPr>
  <dimension ref="A1:V20"/>
  <sheetViews>
    <sheetView showGridLines="0" view="pageBreakPreview" zoomScale="55" zoomScaleNormal="30" zoomScaleSheetLayoutView="55" workbookViewId="0">
      <selection activeCell="B9" sqref="B9"/>
    </sheetView>
  </sheetViews>
  <sheetFormatPr defaultColWidth="9.140625" defaultRowHeight="14.25" x14ac:dyDescent="0.2"/>
  <cols>
    <col min="1" max="1" width="33.85546875" style="28" customWidth="1"/>
    <col min="2" max="2" width="78.85546875" style="28" customWidth="1"/>
    <col min="3" max="3" width="26.28515625" style="28" customWidth="1"/>
    <col min="4" max="4" width="35.7109375" style="28" customWidth="1"/>
    <col min="5" max="6" width="35.42578125" style="28" customWidth="1"/>
    <col min="7" max="7" width="38.28515625" style="28" customWidth="1"/>
    <col min="8" max="8" width="49.28515625" style="54" customWidth="1"/>
    <col min="9" max="9" width="19.85546875" style="28" customWidth="1"/>
    <col min="10" max="10" width="22.42578125" style="28" customWidth="1"/>
    <col min="11" max="11" width="20.85546875" style="28" customWidth="1"/>
    <col min="12" max="12" width="37.7109375" style="28" customWidth="1"/>
    <col min="13" max="13" width="32.42578125" style="28" customWidth="1"/>
    <col min="14" max="14" width="24.140625" style="28" customWidth="1"/>
    <col min="15" max="15" width="37.5703125" style="28" customWidth="1"/>
    <col min="16" max="16" width="33.85546875" style="28" customWidth="1"/>
    <col min="17" max="17" width="20.5703125" style="28" bestFit="1" customWidth="1"/>
    <col min="18" max="21" width="28.7109375" style="28" customWidth="1"/>
    <col min="22" max="22" width="25.28515625" style="28" customWidth="1"/>
    <col min="23" max="23" width="37.7109375" style="28" customWidth="1"/>
    <col min="24" max="24" width="39.7109375" style="28" customWidth="1"/>
    <col min="25" max="26" width="19" style="28" bestFit="1" customWidth="1"/>
    <col min="27" max="27" width="12" style="28" bestFit="1" customWidth="1"/>
    <col min="28" max="16384" width="9.140625" style="28"/>
  </cols>
  <sheetData>
    <row r="1" spans="1:22" ht="39.75" customHeight="1" x14ac:dyDescent="0.4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2" spans="1:22" ht="39.75" customHeight="1" x14ac:dyDescent="0.2">
      <c r="A2" s="112" t="s">
        <v>186</v>
      </c>
      <c r="B2" s="112"/>
      <c r="C2" s="112"/>
      <c r="D2" s="112"/>
      <c r="E2" s="112"/>
      <c r="F2" s="112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ht="39.75" customHeight="1" x14ac:dyDescent="0.2">
      <c r="A3" s="114" t="s">
        <v>370</v>
      </c>
      <c r="B3" s="114"/>
      <c r="C3" s="114"/>
      <c r="D3" s="114"/>
      <c r="E3" s="114"/>
      <c r="F3" s="114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</row>
    <row r="4" spans="1:22" ht="39.75" customHeight="1" x14ac:dyDescent="0.2">
      <c r="A4" s="108" t="s">
        <v>184</v>
      </c>
      <c r="B4" s="108"/>
      <c r="C4" s="108"/>
      <c r="D4" s="108"/>
      <c r="E4" s="108"/>
      <c r="F4" s="108"/>
      <c r="G4" s="109"/>
      <c r="H4" s="109"/>
      <c r="I4" s="109"/>
      <c r="J4" s="109"/>
      <c r="K4" s="109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31"/>
    </row>
    <row r="5" spans="1:22" ht="39.75" customHeight="1" x14ac:dyDescent="0.2">
      <c r="A5" s="108" t="s">
        <v>185</v>
      </c>
      <c r="B5" s="108"/>
      <c r="C5" s="108"/>
      <c r="D5" s="108"/>
      <c r="E5" s="108"/>
      <c r="F5" s="108"/>
      <c r="G5" s="115"/>
      <c r="H5" s="115"/>
      <c r="I5" s="115"/>
      <c r="J5" s="115"/>
      <c r="K5" s="115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31"/>
    </row>
    <row r="6" spans="1:22" s="29" customFormat="1" ht="20.25" customHeight="1" x14ac:dyDescent="0.25">
      <c r="A6" s="116" t="s">
        <v>138</v>
      </c>
      <c r="B6" s="117" t="s">
        <v>6</v>
      </c>
      <c r="C6" s="117" t="s">
        <v>7</v>
      </c>
      <c r="D6" s="117"/>
      <c r="E6" s="117"/>
      <c r="F6" s="117"/>
      <c r="G6" s="117" t="s">
        <v>8</v>
      </c>
      <c r="H6" s="117"/>
      <c r="I6" s="117" t="s">
        <v>9</v>
      </c>
      <c r="J6" s="117"/>
      <c r="K6" s="117"/>
      <c r="L6" s="117"/>
      <c r="M6" s="117"/>
      <c r="N6" s="118" t="s">
        <v>10</v>
      </c>
      <c r="O6" s="118"/>
      <c r="P6" s="121" t="s">
        <v>11</v>
      </c>
      <c r="Q6" s="118" t="s">
        <v>12</v>
      </c>
      <c r="R6" s="118"/>
      <c r="S6" s="118"/>
      <c r="T6" s="118"/>
      <c r="U6" s="118"/>
      <c r="V6" s="122" t="s">
        <v>13</v>
      </c>
    </row>
    <row r="7" spans="1:22" s="29" customFormat="1" ht="126" customHeight="1" x14ac:dyDescent="0.25">
      <c r="A7" s="117"/>
      <c r="B7" s="117"/>
      <c r="C7" s="39" t="s">
        <v>14</v>
      </c>
      <c r="D7" s="39" t="s">
        <v>15</v>
      </c>
      <c r="E7" s="39" t="s">
        <v>16</v>
      </c>
      <c r="F7" s="39" t="s">
        <v>17</v>
      </c>
      <c r="G7" s="39" t="s">
        <v>18</v>
      </c>
      <c r="H7" s="39" t="s">
        <v>19</v>
      </c>
      <c r="I7" s="39" t="s">
        <v>14</v>
      </c>
      <c r="J7" s="39" t="s">
        <v>20</v>
      </c>
      <c r="K7" s="39" t="s">
        <v>21</v>
      </c>
      <c r="L7" s="39" t="s">
        <v>22</v>
      </c>
      <c r="M7" s="39" t="s">
        <v>23</v>
      </c>
      <c r="N7" s="30" t="s">
        <v>170</v>
      </c>
      <c r="O7" s="30" t="s">
        <v>24</v>
      </c>
      <c r="P7" s="121"/>
      <c r="Q7" s="30" t="s">
        <v>25</v>
      </c>
      <c r="R7" s="30" t="s">
        <v>299</v>
      </c>
      <c r="S7" s="30" t="s">
        <v>298</v>
      </c>
      <c r="T7" s="30" t="s">
        <v>26</v>
      </c>
      <c r="U7" s="30" t="s">
        <v>27</v>
      </c>
      <c r="V7" s="122"/>
    </row>
    <row r="8" spans="1:22" s="65" customFormat="1" ht="22.5" customHeight="1" x14ac:dyDescent="0.25">
      <c r="A8" s="40" t="s">
        <v>28</v>
      </c>
      <c r="B8" s="40" t="s">
        <v>29</v>
      </c>
      <c r="C8" s="40" t="s">
        <v>30</v>
      </c>
      <c r="D8" s="40" t="s">
        <v>31</v>
      </c>
      <c r="E8" s="40" t="s">
        <v>32</v>
      </c>
      <c r="F8" s="40" t="s">
        <v>33</v>
      </c>
      <c r="G8" s="40" t="s">
        <v>34</v>
      </c>
      <c r="H8" s="70" t="s">
        <v>35</v>
      </c>
      <c r="I8" s="40" t="s">
        <v>36</v>
      </c>
      <c r="J8" s="40" t="s">
        <v>37</v>
      </c>
      <c r="K8" s="40" t="s">
        <v>38</v>
      </c>
      <c r="L8" s="40" t="s">
        <v>39</v>
      </c>
      <c r="M8" s="40" t="s">
        <v>40</v>
      </c>
      <c r="N8" s="38" t="s">
        <v>41</v>
      </c>
      <c r="O8" s="38" t="s">
        <v>42</v>
      </c>
      <c r="P8" s="38" t="s">
        <v>43</v>
      </c>
      <c r="Q8" s="38" t="s">
        <v>44</v>
      </c>
      <c r="R8" s="38" t="s">
        <v>45</v>
      </c>
      <c r="S8" s="38" t="s">
        <v>46</v>
      </c>
      <c r="T8" s="38" t="s">
        <v>48</v>
      </c>
      <c r="U8" s="38" t="s">
        <v>49</v>
      </c>
      <c r="V8" s="38" t="s">
        <v>50</v>
      </c>
    </row>
    <row r="9" spans="1:22" s="66" customFormat="1" ht="69.75" x14ac:dyDescent="0.25">
      <c r="A9" s="55" t="s">
        <v>330</v>
      </c>
      <c r="B9" s="71" t="s">
        <v>331</v>
      </c>
      <c r="C9" s="55" t="s">
        <v>317</v>
      </c>
      <c r="D9" s="55" t="s">
        <v>67</v>
      </c>
      <c r="E9" s="72">
        <v>0</v>
      </c>
      <c r="F9" s="72">
        <f>L9-E9</f>
        <v>223428.06</v>
      </c>
      <c r="G9" s="55" t="s">
        <v>239</v>
      </c>
      <c r="H9" s="71" t="s">
        <v>329</v>
      </c>
      <c r="I9" s="55" t="s">
        <v>334</v>
      </c>
      <c r="J9" s="55" t="s">
        <v>336</v>
      </c>
      <c r="K9" s="55" t="s">
        <v>74</v>
      </c>
      <c r="L9" s="73">
        <v>223428.06</v>
      </c>
      <c r="M9" s="74" t="s">
        <v>125</v>
      </c>
      <c r="N9" s="74" t="s">
        <v>125</v>
      </c>
      <c r="O9" s="73" t="s">
        <v>125</v>
      </c>
      <c r="P9" s="73" t="s">
        <v>125</v>
      </c>
      <c r="Q9" s="77" t="s">
        <v>61</v>
      </c>
      <c r="R9" s="72">
        <v>0</v>
      </c>
      <c r="S9" s="72">
        <v>0</v>
      </c>
      <c r="T9" s="78">
        <v>0</v>
      </c>
      <c r="U9" s="78">
        <v>0</v>
      </c>
      <c r="V9" s="79" t="s">
        <v>62</v>
      </c>
    </row>
    <row r="10" spans="1:22" s="66" customFormat="1" ht="69.75" x14ac:dyDescent="0.25">
      <c r="A10" s="55" t="s">
        <v>330</v>
      </c>
      <c r="B10" s="71" t="s">
        <v>333</v>
      </c>
      <c r="C10" s="55" t="s">
        <v>317</v>
      </c>
      <c r="D10" s="55" t="s">
        <v>67</v>
      </c>
      <c r="E10" s="72">
        <v>0</v>
      </c>
      <c r="F10" s="72">
        <f>L10-E10</f>
        <v>210201.01</v>
      </c>
      <c r="G10" s="55" t="s">
        <v>239</v>
      </c>
      <c r="H10" s="71" t="s">
        <v>329</v>
      </c>
      <c r="I10" s="55" t="s">
        <v>335</v>
      </c>
      <c r="J10" s="55" t="s">
        <v>336</v>
      </c>
      <c r="K10" s="55" t="s">
        <v>74</v>
      </c>
      <c r="L10" s="73">
        <v>210201.01</v>
      </c>
      <c r="M10" s="74" t="s">
        <v>125</v>
      </c>
      <c r="N10" s="74" t="s">
        <v>125</v>
      </c>
      <c r="O10" s="73" t="s">
        <v>125</v>
      </c>
      <c r="P10" s="73" t="s">
        <v>125</v>
      </c>
      <c r="Q10" s="77" t="s">
        <v>61</v>
      </c>
      <c r="R10" s="72">
        <v>0</v>
      </c>
      <c r="S10" s="72">
        <v>0</v>
      </c>
      <c r="T10" s="78">
        <v>0</v>
      </c>
      <c r="U10" s="78">
        <v>0</v>
      </c>
      <c r="V10" s="79" t="s">
        <v>62</v>
      </c>
    </row>
    <row r="11" spans="1:22" s="66" customFormat="1" ht="93" x14ac:dyDescent="0.25">
      <c r="A11" s="55" t="s">
        <v>269</v>
      </c>
      <c r="B11" s="71" t="s">
        <v>338</v>
      </c>
      <c r="C11" s="55" t="s">
        <v>339</v>
      </c>
      <c r="D11" s="55" t="s">
        <v>337</v>
      </c>
      <c r="E11" s="72">
        <v>89921.33</v>
      </c>
      <c r="F11" s="72">
        <v>914.15</v>
      </c>
      <c r="G11" s="55" t="s">
        <v>150</v>
      </c>
      <c r="H11" s="71" t="s">
        <v>297</v>
      </c>
      <c r="I11" s="55" t="s">
        <v>340</v>
      </c>
      <c r="J11" s="55" t="s">
        <v>341</v>
      </c>
      <c r="K11" s="55" t="s">
        <v>110</v>
      </c>
      <c r="L11" s="73">
        <v>81751.929999999993</v>
      </c>
      <c r="M11" s="74" t="s">
        <v>125</v>
      </c>
      <c r="N11" s="75">
        <v>240</v>
      </c>
      <c r="O11" s="73" t="s">
        <v>342</v>
      </c>
      <c r="P11" s="73" t="s">
        <v>125</v>
      </c>
      <c r="Q11" s="77" t="s">
        <v>61</v>
      </c>
      <c r="R11" s="72">
        <v>64663.63</v>
      </c>
      <c r="S11" s="72">
        <v>25663.24</v>
      </c>
      <c r="T11" s="78">
        <f>S11</f>
        <v>25663.24</v>
      </c>
      <c r="U11" s="78">
        <f>R11-T11</f>
        <v>39000.39</v>
      </c>
      <c r="V11" s="79" t="s">
        <v>62</v>
      </c>
    </row>
    <row r="12" spans="1:22" s="66" customFormat="1" ht="69.75" x14ac:dyDescent="0.25">
      <c r="A12" s="55" t="s">
        <v>105</v>
      </c>
      <c r="B12" s="71" t="s">
        <v>343</v>
      </c>
      <c r="C12" s="55" t="s">
        <v>332</v>
      </c>
      <c r="D12" s="55" t="s">
        <v>337</v>
      </c>
      <c r="E12" s="72">
        <v>250000</v>
      </c>
      <c r="F12" s="72">
        <v>5.75</v>
      </c>
      <c r="G12" s="55" t="s">
        <v>64</v>
      </c>
      <c r="H12" s="71" t="s">
        <v>107</v>
      </c>
      <c r="I12" s="55" t="s">
        <v>344</v>
      </c>
      <c r="J12" s="55" t="s">
        <v>98</v>
      </c>
      <c r="K12" s="55" t="s">
        <v>129</v>
      </c>
      <c r="L12" s="73">
        <v>242979.33</v>
      </c>
      <c r="M12" s="74" t="s">
        <v>125</v>
      </c>
      <c r="N12" s="76">
        <v>1038</v>
      </c>
      <c r="O12" s="73" t="s">
        <v>125</v>
      </c>
      <c r="P12" s="73" t="s">
        <v>125</v>
      </c>
      <c r="Q12" s="77" t="s">
        <v>369</v>
      </c>
      <c r="R12" s="72">
        <v>191637.15</v>
      </c>
      <c r="S12" s="72">
        <v>0</v>
      </c>
      <c r="T12" s="78">
        <v>0</v>
      </c>
      <c r="U12" s="78">
        <f>191637.15-11051.32-73306.37-8856.74</f>
        <v>98422.719999999987</v>
      </c>
      <c r="V12" s="79" t="s">
        <v>62</v>
      </c>
    </row>
    <row r="13" spans="1:22" s="46" customFormat="1" ht="164.45" customHeight="1" x14ac:dyDescent="0.25">
      <c r="A13" s="56"/>
      <c r="B13" s="57"/>
      <c r="C13" s="58"/>
      <c r="D13" s="68"/>
      <c r="E13" s="59"/>
      <c r="F13" s="59"/>
      <c r="G13" s="68"/>
      <c r="H13" s="57"/>
      <c r="I13" s="58"/>
      <c r="J13" s="58"/>
      <c r="K13" s="58"/>
      <c r="L13" s="93"/>
      <c r="M13" s="103"/>
      <c r="N13" s="69"/>
      <c r="O13" s="104"/>
      <c r="P13" s="105"/>
      <c r="Q13" s="61"/>
      <c r="R13" s="62"/>
      <c r="S13" s="62"/>
      <c r="T13" s="63"/>
      <c r="U13" s="63"/>
      <c r="V13" s="64"/>
    </row>
    <row r="14" spans="1:22" s="32" customFormat="1" ht="26.25" x14ac:dyDescent="0.4">
      <c r="B14" s="119" t="s">
        <v>182</v>
      </c>
      <c r="C14" s="119"/>
      <c r="D14" s="119"/>
      <c r="E14" s="119"/>
      <c r="F14" s="119"/>
      <c r="G14" s="48"/>
      <c r="H14" s="53"/>
      <c r="I14" s="48"/>
      <c r="J14" s="49" t="s">
        <v>180</v>
      </c>
      <c r="K14" s="49"/>
      <c r="L14" s="49"/>
      <c r="M14" s="49"/>
      <c r="N14" s="48"/>
      <c r="O14" s="48"/>
      <c r="P14" s="48"/>
      <c r="Q14" s="50"/>
      <c r="R14" s="49" t="s">
        <v>181</v>
      </c>
      <c r="S14" s="49"/>
      <c r="T14" s="35"/>
      <c r="U14" s="35"/>
    </row>
    <row r="15" spans="1:22" s="32" customFormat="1" ht="26.25" x14ac:dyDescent="0.4">
      <c r="B15" s="119" t="s">
        <v>371</v>
      </c>
      <c r="C15" s="119"/>
      <c r="D15" s="119"/>
      <c r="E15" s="119"/>
      <c r="F15" s="119"/>
      <c r="G15" s="48"/>
      <c r="H15" s="53"/>
      <c r="I15" s="48"/>
      <c r="J15" s="49" t="s">
        <v>378</v>
      </c>
      <c r="K15" s="49"/>
      <c r="L15" s="49"/>
      <c r="M15" s="49"/>
      <c r="N15" s="48"/>
      <c r="O15" s="48"/>
      <c r="P15" s="48"/>
      <c r="Q15" s="50"/>
      <c r="R15" s="49" t="s">
        <v>374</v>
      </c>
      <c r="S15" s="49"/>
      <c r="T15" s="47"/>
      <c r="U15" s="36"/>
    </row>
    <row r="16" spans="1:22" s="32" customFormat="1" ht="26.25" x14ac:dyDescent="0.4">
      <c r="B16" s="119" t="s">
        <v>372</v>
      </c>
      <c r="C16" s="119"/>
      <c r="D16" s="119"/>
      <c r="E16" s="119"/>
      <c r="F16" s="119"/>
      <c r="G16" s="48"/>
      <c r="H16" s="53"/>
      <c r="I16" s="48"/>
      <c r="J16" s="49" t="s">
        <v>379</v>
      </c>
      <c r="K16" s="49"/>
      <c r="L16" s="49"/>
      <c r="M16" s="49"/>
      <c r="N16" s="48"/>
      <c r="O16" s="48"/>
      <c r="P16" s="48"/>
      <c r="Q16" s="50"/>
      <c r="R16" s="49" t="s">
        <v>375</v>
      </c>
      <c r="S16" s="49"/>
      <c r="T16" s="47"/>
      <c r="U16" s="36"/>
    </row>
    <row r="17" spans="1:21" s="32" customFormat="1" ht="26.25" x14ac:dyDescent="0.4">
      <c r="B17" s="119"/>
      <c r="C17" s="119"/>
      <c r="D17" s="119"/>
      <c r="E17" s="119"/>
      <c r="F17" s="119"/>
      <c r="G17" s="48"/>
      <c r="H17" s="53"/>
      <c r="I17" s="48"/>
      <c r="J17" s="49"/>
      <c r="K17" s="49"/>
      <c r="L17" s="49"/>
      <c r="M17" s="49"/>
      <c r="N17" s="48"/>
      <c r="O17" s="48"/>
      <c r="P17" s="48"/>
      <c r="Q17" s="50"/>
      <c r="S17" s="49"/>
      <c r="T17" s="47"/>
      <c r="U17" s="36"/>
    </row>
    <row r="18" spans="1:21" s="34" customFormat="1" ht="26.25" x14ac:dyDescent="0.4">
      <c r="A18" s="37"/>
      <c r="B18" s="120"/>
      <c r="C18" s="120"/>
      <c r="D18" s="120"/>
      <c r="E18" s="120"/>
      <c r="F18" s="120"/>
      <c r="G18" s="48"/>
      <c r="H18" s="53"/>
      <c r="I18" s="48"/>
      <c r="J18" s="49"/>
      <c r="K18" s="49"/>
      <c r="L18" s="49"/>
      <c r="M18" s="49"/>
      <c r="N18" s="48"/>
      <c r="O18" s="48"/>
      <c r="P18" s="48"/>
      <c r="Q18" s="51"/>
      <c r="R18" s="49"/>
      <c r="S18" s="49"/>
      <c r="T18" s="47"/>
      <c r="U18" s="36"/>
    </row>
    <row r="19" spans="1:21" s="33" customFormat="1" ht="26.25" x14ac:dyDescent="0.3">
      <c r="B19" s="34"/>
      <c r="C19" s="34"/>
      <c r="D19" s="34"/>
      <c r="E19" s="34"/>
      <c r="F19" s="34"/>
      <c r="H19" s="52"/>
      <c r="J19" s="34"/>
      <c r="K19" s="34"/>
      <c r="L19" s="34"/>
      <c r="M19" s="34"/>
      <c r="Q19" s="34"/>
      <c r="R19" s="49"/>
      <c r="S19" s="34"/>
      <c r="T19" s="34"/>
      <c r="U19" s="34"/>
    </row>
    <row r="20" spans="1:21" ht="44.25" customHeight="1" x14ac:dyDescent="0.2"/>
  </sheetData>
  <mergeCells count="27">
    <mergeCell ref="B17:F17"/>
    <mergeCell ref="B18:F18"/>
    <mergeCell ref="P6:P7"/>
    <mergeCell ref="Q6:U6"/>
    <mergeCell ref="V6:V7"/>
    <mergeCell ref="B14:F14"/>
    <mergeCell ref="B15:F15"/>
    <mergeCell ref="B16:F16"/>
    <mergeCell ref="A5:F5"/>
    <mergeCell ref="G5:K5"/>
    <mergeCell ref="L5:P5"/>
    <mergeCell ref="Q5:U5"/>
    <mergeCell ref="A6:A7"/>
    <mergeCell ref="B6:B7"/>
    <mergeCell ref="C6:F6"/>
    <mergeCell ref="G6:H6"/>
    <mergeCell ref="I6:M6"/>
    <mergeCell ref="N6:O6"/>
    <mergeCell ref="A4:F4"/>
    <mergeCell ref="G4:K4"/>
    <mergeCell ref="L4:P4"/>
    <mergeCell ref="Q4:U4"/>
    <mergeCell ref="A1:V1"/>
    <mergeCell ref="A2:F2"/>
    <mergeCell ref="G2:V2"/>
    <mergeCell ref="A3:F3"/>
    <mergeCell ref="G3:V3"/>
  </mergeCells>
  <pageMargins left="0.62992125984251968" right="0.23622047244094491" top="0.39370078740157483" bottom="0.74803149606299213" header="0.31496062992125984" footer="0.31496062992125984"/>
  <pageSetup paperSize="9" scale="19" fitToHeight="0" orientation="landscape" r:id="rId1"/>
  <colBreaks count="1" manualBreakCount="1">
    <brk id="21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6"/>
  <sheetViews>
    <sheetView showGridLines="0" topLeftCell="A4" zoomScale="70" zoomScaleNormal="70" workbookViewId="0">
      <selection activeCell="H14" sqref="H14"/>
    </sheetView>
  </sheetViews>
  <sheetFormatPr defaultRowHeight="15" x14ac:dyDescent="0.25"/>
  <cols>
    <col min="1" max="1" width="27.28515625" bestFit="1" customWidth="1"/>
    <col min="2" max="2" width="46.5703125" bestFit="1" customWidth="1"/>
    <col min="3" max="3" width="16.5703125" customWidth="1"/>
    <col min="4" max="4" width="9.5703125" customWidth="1"/>
    <col min="5" max="5" width="19.5703125" bestFit="1" customWidth="1"/>
    <col min="6" max="6" width="19.42578125" customWidth="1"/>
    <col min="7" max="7" width="22.140625" customWidth="1"/>
    <col min="8" max="8" width="26" customWidth="1"/>
    <col min="9" max="9" width="12.28515625" customWidth="1"/>
    <col min="10" max="10" width="13.85546875" customWidth="1"/>
    <col min="11" max="11" width="9.42578125" customWidth="1"/>
    <col min="12" max="12" width="20.85546875" customWidth="1"/>
    <col min="13" max="13" width="21.7109375" bestFit="1" customWidth="1"/>
    <col min="14" max="14" width="14.7109375" customWidth="1"/>
    <col min="15" max="15" width="17.85546875" customWidth="1"/>
    <col min="16" max="16" width="17.42578125" customWidth="1"/>
    <col min="17" max="17" width="16.28515625" customWidth="1"/>
    <col min="18" max="18" width="21.42578125" customWidth="1"/>
    <col min="19" max="19" width="22.28515625" customWidth="1"/>
    <col min="20" max="20" width="21.42578125" customWidth="1"/>
    <col min="21" max="21" width="19.140625" customWidth="1"/>
    <col min="22" max="22" width="19.42578125" customWidth="1"/>
    <col min="23" max="23" width="15.28515625" customWidth="1"/>
  </cols>
  <sheetData>
    <row r="1" spans="1:23" ht="15.75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3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3" x14ac:dyDescent="0.25">
      <c r="A3" s="125" t="s">
        <v>1</v>
      </c>
      <c r="B3" s="125"/>
      <c r="C3" s="125"/>
      <c r="D3" s="125"/>
      <c r="E3" s="125"/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3" x14ac:dyDescent="0.25">
      <c r="A4" s="127" t="s">
        <v>2</v>
      </c>
      <c r="B4" s="127"/>
      <c r="C4" s="127"/>
      <c r="D4" s="127"/>
      <c r="E4" s="127"/>
      <c r="F4" s="127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</row>
    <row r="5" spans="1:23" x14ac:dyDescent="0.25">
      <c r="A5" s="127" t="s">
        <v>139</v>
      </c>
      <c r="B5" s="127"/>
      <c r="C5" s="127"/>
      <c r="D5" s="127"/>
      <c r="E5" s="127"/>
      <c r="F5" s="127"/>
      <c r="G5" s="128"/>
      <c r="H5" s="128"/>
      <c r="I5" s="128"/>
      <c r="J5" s="128"/>
      <c r="K5" s="128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"/>
    </row>
    <row r="6" spans="1:23" x14ac:dyDescent="0.25">
      <c r="A6" s="127" t="s">
        <v>140</v>
      </c>
      <c r="B6" s="127"/>
      <c r="C6" s="127"/>
      <c r="D6" s="127"/>
      <c r="E6" s="127"/>
      <c r="F6" s="127"/>
      <c r="G6" s="128" t="s">
        <v>3</v>
      </c>
      <c r="H6" s="128"/>
      <c r="I6" s="128"/>
      <c r="J6" s="128"/>
      <c r="K6" s="128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"/>
    </row>
    <row r="7" spans="1:23" x14ac:dyDescent="0.25">
      <c r="A7" s="2"/>
      <c r="B7" s="2"/>
      <c r="C7" s="2"/>
      <c r="D7" s="2"/>
      <c r="E7" s="2"/>
      <c r="F7" s="2"/>
      <c r="G7" s="128" t="s">
        <v>4</v>
      </c>
      <c r="H7" s="128"/>
      <c r="I7" s="128"/>
      <c r="J7" s="128"/>
      <c r="K7" s="128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"/>
    </row>
    <row r="8" spans="1:23" x14ac:dyDescent="0.25">
      <c r="A8" s="2"/>
      <c r="B8" s="2"/>
      <c r="C8" s="2"/>
      <c r="D8" s="2"/>
      <c r="E8" s="2"/>
      <c r="F8" s="2"/>
      <c r="G8" s="128" t="s">
        <v>5</v>
      </c>
      <c r="H8" s="128"/>
      <c r="I8" s="128"/>
      <c r="J8" s="128"/>
      <c r="K8" s="128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"/>
    </row>
    <row r="9" spans="1:23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</row>
    <row r="10" spans="1:23" x14ac:dyDescent="0.25">
      <c r="A10" s="130" t="s">
        <v>138</v>
      </c>
      <c r="B10" s="132" t="s">
        <v>6</v>
      </c>
      <c r="C10" s="132" t="s">
        <v>7</v>
      </c>
      <c r="D10" s="132"/>
      <c r="E10" s="132"/>
      <c r="F10" s="132"/>
      <c r="G10" s="132" t="s">
        <v>8</v>
      </c>
      <c r="H10" s="132"/>
      <c r="I10" s="132" t="s">
        <v>9</v>
      </c>
      <c r="J10" s="132"/>
      <c r="K10" s="132"/>
      <c r="L10" s="132"/>
      <c r="M10" s="132"/>
      <c r="N10" s="132" t="s">
        <v>10</v>
      </c>
      <c r="O10" s="132"/>
      <c r="P10" s="133" t="s">
        <v>11</v>
      </c>
      <c r="Q10" s="132" t="s">
        <v>12</v>
      </c>
      <c r="R10" s="132"/>
      <c r="S10" s="132"/>
      <c r="T10" s="132"/>
      <c r="U10" s="132"/>
      <c r="V10" s="132"/>
      <c r="W10" s="134" t="s">
        <v>13</v>
      </c>
    </row>
    <row r="11" spans="1:23" ht="66.75" customHeight="1" x14ac:dyDescent="0.25">
      <c r="A11" s="131"/>
      <c r="B11" s="132"/>
      <c r="C11" s="5" t="s">
        <v>14</v>
      </c>
      <c r="D11" s="5" t="s">
        <v>15</v>
      </c>
      <c r="E11" s="5" t="s">
        <v>16</v>
      </c>
      <c r="F11" s="5" t="s">
        <v>17</v>
      </c>
      <c r="G11" s="5" t="s">
        <v>18</v>
      </c>
      <c r="H11" s="5" t="s">
        <v>19</v>
      </c>
      <c r="I11" s="5" t="s">
        <v>14</v>
      </c>
      <c r="J11" s="5" t="s">
        <v>20</v>
      </c>
      <c r="K11" s="5" t="s">
        <v>21</v>
      </c>
      <c r="L11" s="5" t="s">
        <v>22</v>
      </c>
      <c r="M11" s="5" t="s">
        <v>23</v>
      </c>
      <c r="N11" s="5" t="s">
        <v>170</v>
      </c>
      <c r="O11" s="5" t="s">
        <v>24</v>
      </c>
      <c r="P11" s="133"/>
      <c r="Q11" s="5" t="s">
        <v>25</v>
      </c>
      <c r="R11" s="5" t="s">
        <v>141</v>
      </c>
      <c r="S11" s="5" t="s">
        <v>142</v>
      </c>
      <c r="T11" s="5" t="s">
        <v>143</v>
      </c>
      <c r="U11" s="5" t="s">
        <v>26</v>
      </c>
      <c r="V11" s="5" t="s">
        <v>27</v>
      </c>
      <c r="W11" s="134"/>
    </row>
    <row r="12" spans="1:23" x14ac:dyDescent="0.25">
      <c r="A12" s="14" t="s">
        <v>28</v>
      </c>
      <c r="B12" s="14" t="s">
        <v>29</v>
      </c>
      <c r="C12" s="14" t="s">
        <v>30</v>
      </c>
      <c r="D12" s="14" t="s">
        <v>31</v>
      </c>
      <c r="E12" s="14" t="s">
        <v>32</v>
      </c>
      <c r="F12" s="14" t="s">
        <v>33</v>
      </c>
      <c r="G12" s="14" t="s">
        <v>34</v>
      </c>
      <c r="H12" s="14" t="s">
        <v>35</v>
      </c>
      <c r="I12" s="14" t="s">
        <v>36</v>
      </c>
      <c r="J12" s="14" t="s">
        <v>37</v>
      </c>
      <c r="K12" s="15" t="s">
        <v>38</v>
      </c>
      <c r="L12" s="15" t="s">
        <v>39</v>
      </c>
      <c r="M12" s="14" t="s">
        <v>40</v>
      </c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47</v>
      </c>
      <c r="U12" s="14" t="s">
        <v>48</v>
      </c>
      <c r="V12" s="14" t="s">
        <v>49</v>
      </c>
      <c r="W12" s="14" t="s">
        <v>50</v>
      </c>
    </row>
    <row r="13" spans="1:23" ht="81.75" customHeight="1" x14ac:dyDescent="0.25">
      <c r="A13" s="5" t="s">
        <v>51</v>
      </c>
      <c r="B13" s="5" t="s">
        <v>52</v>
      </c>
      <c r="C13" s="5" t="s">
        <v>53</v>
      </c>
      <c r="D13" s="5" t="s">
        <v>54</v>
      </c>
      <c r="E13" s="7">
        <v>4022804.26</v>
      </c>
      <c r="F13" s="7">
        <v>0</v>
      </c>
      <c r="G13" s="5" t="s">
        <v>55</v>
      </c>
      <c r="H13" s="5" t="s">
        <v>56</v>
      </c>
      <c r="I13" s="5" t="s">
        <v>57</v>
      </c>
      <c r="J13" s="5" t="s">
        <v>58</v>
      </c>
      <c r="K13" s="5" t="s">
        <v>59</v>
      </c>
      <c r="L13" s="6">
        <v>3982574.2</v>
      </c>
      <c r="M13" s="5" t="s">
        <v>60</v>
      </c>
      <c r="N13" s="5" t="s">
        <v>59</v>
      </c>
      <c r="O13" s="5" t="s">
        <v>125</v>
      </c>
      <c r="P13" s="5" t="s">
        <v>125</v>
      </c>
      <c r="Q13" s="3" t="s">
        <v>61</v>
      </c>
      <c r="R13" s="7">
        <v>0</v>
      </c>
      <c r="S13" s="7">
        <v>0</v>
      </c>
      <c r="T13" s="7">
        <v>38004.410000000003</v>
      </c>
      <c r="U13" s="22">
        <f>SUM(R13:T13)</f>
        <v>38004.410000000003</v>
      </c>
      <c r="V13" s="7">
        <v>523862.56</v>
      </c>
      <c r="W13" s="5" t="s">
        <v>62</v>
      </c>
    </row>
    <row r="14" spans="1:23" ht="62.25" customHeight="1" x14ac:dyDescent="0.25">
      <c r="A14" s="5" t="s">
        <v>65</v>
      </c>
      <c r="B14" s="5" t="s">
        <v>66</v>
      </c>
      <c r="C14" s="11" t="s">
        <v>172</v>
      </c>
      <c r="D14" s="5" t="s">
        <v>67</v>
      </c>
      <c r="E14" s="7">
        <v>334846.98</v>
      </c>
      <c r="F14" s="7">
        <v>0</v>
      </c>
      <c r="G14" s="5" t="s">
        <v>68</v>
      </c>
      <c r="H14" s="5" t="s">
        <v>69</v>
      </c>
      <c r="I14" s="5" t="s">
        <v>70</v>
      </c>
      <c r="J14" s="5" t="s">
        <v>71</v>
      </c>
      <c r="K14" s="5" t="s">
        <v>72</v>
      </c>
      <c r="L14" s="6">
        <v>331449.12</v>
      </c>
      <c r="M14" s="5" t="s">
        <v>169</v>
      </c>
      <c r="N14" s="5" t="s">
        <v>75</v>
      </c>
      <c r="O14" s="5" t="s">
        <v>125</v>
      </c>
      <c r="P14" s="5" t="s">
        <v>125</v>
      </c>
      <c r="Q14" s="3" t="s">
        <v>61</v>
      </c>
      <c r="R14" s="7">
        <v>0</v>
      </c>
      <c r="S14" s="7">
        <v>73280.259999999995</v>
      </c>
      <c r="T14" s="7">
        <v>0</v>
      </c>
      <c r="U14" s="22">
        <f>SUM(R14:T14)</f>
        <v>73280.259999999995</v>
      </c>
      <c r="V14" s="4">
        <v>252865.2</v>
      </c>
      <c r="W14" s="5" t="s">
        <v>62</v>
      </c>
    </row>
    <row r="15" spans="1:23" ht="52.5" customHeight="1" x14ac:dyDescent="0.25">
      <c r="A15" s="5" t="s">
        <v>76</v>
      </c>
      <c r="B15" s="5" t="s">
        <v>77</v>
      </c>
      <c r="C15" s="5" t="s">
        <v>78</v>
      </c>
      <c r="D15" s="5" t="s">
        <v>67</v>
      </c>
      <c r="E15" s="7">
        <v>0</v>
      </c>
      <c r="F15" s="7">
        <v>0</v>
      </c>
      <c r="G15" s="5" t="s">
        <v>79</v>
      </c>
      <c r="H15" s="5" t="s">
        <v>80</v>
      </c>
      <c r="I15" s="5" t="s">
        <v>81</v>
      </c>
      <c r="J15" s="5" t="s">
        <v>73</v>
      </c>
      <c r="K15" s="5" t="s">
        <v>72</v>
      </c>
      <c r="L15" s="6">
        <v>365482.3</v>
      </c>
      <c r="M15" s="13">
        <f>J15+K15</f>
        <v>43466</v>
      </c>
      <c r="N15" s="5" t="s">
        <v>179</v>
      </c>
      <c r="O15" s="5" t="s">
        <v>125</v>
      </c>
      <c r="P15" s="5" t="s">
        <v>125</v>
      </c>
      <c r="Q15" s="3" t="s">
        <v>61</v>
      </c>
      <c r="R15" s="7">
        <v>28072.240000000002</v>
      </c>
      <c r="S15" s="7">
        <v>0</v>
      </c>
      <c r="T15" s="7">
        <v>19111.86</v>
      </c>
      <c r="U15" s="22">
        <f t="shared" ref="U15" si="0">SUM(R15:T15)</f>
        <v>47184.100000000006</v>
      </c>
      <c r="V15" s="7">
        <v>205112.47</v>
      </c>
      <c r="W15" s="10" t="s">
        <v>63</v>
      </c>
    </row>
    <row r="16" spans="1:23" ht="61.5" customHeight="1" x14ac:dyDescent="0.25">
      <c r="A16" s="5" t="s">
        <v>76</v>
      </c>
      <c r="B16" s="5" t="s">
        <v>82</v>
      </c>
      <c r="C16" s="5" t="s">
        <v>83</v>
      </c>
      <c r="D16" s="5" t="s">
        <v>67</v>
      </c>
      <c r="E16" s="7">
        <v>0</v>
      </c>
      <c r="F16" s="7">
        <v>0</v>
      </c>
      <c r="G16" s="5" t="s">
        <v>79</v>
      </c>
      <c r="H16" s="5" t="s">
        <v>80</v>
      </c>
      <c r="I16" s="5" t="s">
        <v>81</v>
      </c>
      <c r="J16" s="5" t="s">
        <v>73</v>
      </c>
      <c r="K16" s="5" t="s">
        <v>72</v>
      </c>
      <c r="L16" s="6">
        <v>285353.59000000003</v>
      </c>
      <c r="M16" s="13">
        <f t="shared" ref="M16:M24" si="1">J16+K16</f>
        <v>43466</v>
      </c>
      <c r="N16" s="5" t="s">
        <v>179</v>
      </c>
      <c r="O16" s="5" t="s">
        <v>125</v>
      </c>
      <c r="P16" s="5" t="s">
        <v>125</v>
      </c>
      <c r="Q16" s="3" t="s">
        <v>61</v>
      </c>
      <c r="R16" s="7">
        <v>20514.099999999999</v>
      </c>
      <c r="S16" s="7">
        <v>29238.99</v>
      </c>
      <c r="T16" s="7">
        <v>0</v>
      </c>
      <c r="U16" s="22">
        <f t="shared" ref="U16:U17" si="2">SUM(R16:T16)</f>
        <v>49753.09</v>
      </c>
      <c r="V16" s="7">
        <v>150434.35</v>
      </c>
      <c r="W16" s="10" t="s">
        <v>63</v>
      </c>
    </row>
    <row r="17" spans="1:23" ht="52.5" customHeight="1" x14ac:dyDescent="0.25">
      <c r="A17" s="5" t="s">
        <v>84</v>
      </c>
      <c r="B17" s="5" t="s">
        <v>85</v>
      </c>
      <c r="C17" s="5" t="s">
        <v>86</v>
      </c>
      <c r="D17" s="5" t="s">
        <v>67</v>
      </c>
      <c r="E17" s="7">
        <v>116538</v>
      </c>
      <c r="F17" s="7">
        <v>0</v>
      </c>
      <c r="G17" s="5" t="s">
        <v>87</v>
      </c>
      <c r="H17" s="5" t="s">
        <v>88</v>
      </c>
      <c r="I17" s="5" t="s">
        <v>89</v>
      </c>
      <c r="J17" s="5"/>
      <c r="K17" s="5" t="s">
        <v>90</v>
      </c>
      <c r="L17" s="6">
        <v>114513.58</v>
      </c>
      <c r="M17" s="13">
        <f t="shared" si="1"/>
        <v>194</v>
      </c>
      <c r="N17" s="5" t="s">
        <v>171</v>
      </c>
      <c r="O17" s="5" t="s">
        <v>125</v>
      </c>
      <c r="P17" s="5" t="s">
        <v>125</v>
      </c>
      <c r="Q17" s="3" t="s">
        <v>61</v>
      </c>
      <c r="R17" s="7">
        <v>0</v>
      </c>
      <c r="S17" s="7">
        <v>23307.599999999999</v>
      </c>
      <c r="T17" s="7">
        <v>0</v>
      </c>
      <c r="U17" s="22">
        <f t="shared" si="2"/>
        <v>23307.599999999999</v>
      </c>
      <c r="V17" s="4">
        <f>SUM(R17:T17)</f>
        <v>23307.599999999999</v>
      </c>
      <c r="W17" s="5" t="s">
        <v>62</v>
      </c>
    </row>
    <row r="18" spans="1:23" ht="45" x14ac:dyDescent="0.25">
      <c r="A18" s="5" t="s">
        <v>91</v>
      </c>
      <c r="B18" s="5" t="s">
        <v>92</v>
      </c>
      <c r="C18" s="5" t="s">
        <v>93</v>
      </c>
      <c r="D18" s="5" t="s">
        <v>94</v>
      </c>
      <c r="E18" s="7">
        <v>91173.73</v>
      </c>
      <c r="F18" s="7">
        <v>0</v>
      </c>
      <c r="G18" s="5" t="s">
        <v>95</v>
      </c>
      <c r="H18" s="5" t="s">
        <v>96</v>
      </c>
      <c r="I18" s="5" t="s">
        <v>97</v>
      </c>
      <c r="J18" s="5" t="s">
        <v>98</v>
      </c>
      <c r="K18" s="5" t="s">
        <v>99</v>
      </c>
      <c r="L18" s="6">
        <v>97622.09</v>
      </c>
      <c r="M18" s="13">
        <f t="shared" si="1"/>
        <v>43948</v>
      </c>
      <c r="N18" s="5" t="s">
        <v>125</v>
      </c>
      <c r="O18" s="5" t="s">
        <v>125</v>
      </c>
      <c r="P18" s="5" t="s">
        <v>125</v>
      </c>
      <c r="Q18" s="3" t="s">
        <v>61</v>
      </c>
      <c r="R18" s="7">
        <v>0</v>
      </c>
      <c r="S18" s="7">
        <v>0</v>
      </c>
      <c r="T18" s="7">
        <v>0</v>
      </c>
      <c r="U18" s="18">
        <v>0</v>
      </c>
      <c r="V18" s="4">
        <v>28000</v>
      </c>
      <c r="W18" s="5" t="s">
        <v>62</v>
      </c>
    </row>
    <row r="19" spans="1:23" ht="65.25" customHeight="1" x14ac:dyDescent="0.25">
      <c r="A19" s="5" t="s">
        <v>100</v>
      </c>
      <c r="B19" s="5" t="s">
        <v>101</v>
      </c>
      <c r="C19" s="5" t="s">
        <v>93</v>
      </c>
      <c r="D19" s="5" t="s">
        <v>94</v>
      </c>
      <c r="E19" s="7">
        <v>217144.66</v>
      </c>
      <c r="F19" s="7">
        <v>0</v>
      </c>
      <c r="G19" s="5" t="s">
        <v>102</v>
      </c>
      <c r="H19" s="5" t="s">
        <v>103</v>
      </c>
      <c r="I19" s="5" t="s">
        <v>104</v>
      </c>
      <c r="J19" s="5" t="s">
        <v>98</v>
      </c>
      <c r="K19" s="5" t="s">
        <v>99</v>
      </c>
      <c r="L19" s="6">
        <v>212801.81</v>
      </c>
      <c r="M19" s="13">
        <f t="shared" si="1"/>
        <v>43948</v>
      </c>
      <c r="N19" s="5" t="s">
        <v>125</v>
      </c>
      <c r="O19" s="5" t="s">
        <v>125</v>
      </c>
      <c r="P19" s="5" t="s">
        <v>125</v>
      </c>
      <c r="Q19" s="3" t="s">
        <v>61</v>
      </c>
      <c r="R19" s="8">
        <v>0</v>
      </c>
      <c r="S19" s="8">
        <v>0</v>
      </c>
      <c r="T19" s="7">
        <v>0</v>
      </c>
      <c r="U19" s="22">
        <f t="shared" ref="U19:U23" si="3">SUM(R19:T19)</f>
        <v>0</v>
      </c>
      <c r="V19" s="7">
        <f>SUM(18379.93)</f>
        <v>18379.93</v>
      </c>
      <c r="W19" s="5" t="s">
        <v>62</v>
      </c>
    </row>
    <row r="20" spans="1:23" ht="45" x14ac:dyDescent="0.25">
      <c r="A20" s="5" t="s">
        <v>105</v>
      </c>
      <c r="B20" s="5" t="s">
        <v>106</v>
      </c>
      <c r="C20" s="5" t="s">
        <v>93</v>
      </c>
      <c r="D20" s="5" t="s">
        <v>94</v>
      </c>
      <c r="E20" s="7">
        <v>422586.08</v>
      </c>
      <c r="F20" s="7">
        <v>0</v>
      </c>
      <c r="G20" s="5" t="s">
        <v>64</v>
      </c>
      <c r="H20" s="5" t="s">
        <v>107</v>
      </c>
      <c r="I20" s="5" t="s">
        <v>167</v>
      </c>
      <c r="J20" s="5" t="s">
        <v>98</v>
      </c>
      <c r="K20" s="5" t="s">
        <v>129</v>
      </c>
      <c r="L20" s="6">
        <v>391168.22</v>
      </c>
      <c r="M20" s="13">
        <f t="shared" si="1"/>
        <v>43978</v>
      </c>
      <c r="N20" s="5" t="s">
        <v>129</v>
      </c>
      <c r="O20" s="5" t="s">
        <v>125</v>
      </c>
      <c r="P20" s="5" t="s">
        <v>125</v>
      </c>
      <c r="Q20" s="3" t="s">
        <v>61</v>
      </c>
      <c r="R20" s="7">
        <v>0</v>
      </c>
      <c r="S20" s="7">
        <v>0</v>
      </c>
      <c r="T20" s="7">
        <v>65308.88</v>
      </c>
      <c r="U20" s="22">
        <f t="shared" si="3"/>
        <v>65308.88</v>
      </c>
      <c r="V20" s="7">
        <v>92953.13</v>
      </c>
      <c r="W20" s="5" t="s">
        <v>62</v>
      </c>
    </row>
    <row r="21" spans="1:23" ht="54.75" customHeight="1" x14ac:dyDescent="0.25">
      <c r="A21" s="5" t="s">
        <v>76</v>
      </c>
      <c r="B21" s="5" t="s">
        <v>108</v>
      </c>
      <c r="C21" s="5" t="s">
        <v>109</v>
      </c>
      <c r="D21" s="5" t="s">
        <v>94</v>
      </c>
      <c r="E21" s="7">
        <v>400000</v>
      </c>
      <c r="F21" s="7">
        <v>0</v>
      </c>
      <c r="G21" s="5" t="s">
        <v>79</v>
      </c>
      <c r="H21" s="5" t="s">
        <v>80</v>
      </c>
      <c r="I21" s="5" t="s">
        <v>137</v>
      </c>
      <c r="J21" s="5" t="s">
        <v>73</v>
      </c>
      <c r="K21" s="5" t="s">
        <v>110</v>
      </c>
      <c r="L21" s="6">
        <v>393949.63</v>
      </c>
      <c r="M21" s="13">
        <f t="shared" si="1"/>
        <v>43406</v>
      </c>
      <c r="N21" s="5" t="s">
        <v>179</v>
      </c>
      <c r="O21" s="5" t="s">
        <v>125</v>
      </c>
      <c r="P21" s="5" t="s">
        <v>125</v>
      </c>
      <c r="Q21" s="3" t="s">
        <v>61</v>
      </c>
      <c r="R21" s="7">
        <v>0</v>
      </c>
      <c r="S21" s="7">
        <v>0</v>
      </c>
      <c r="T21" s="7">
        <v>0</v>
      </c>
      <c r="U21" s="22">
        <f t="shared" si="3"/>
        <v>0</v>
      </c>
      <c r="V21" s="7">
        <f>SUM(44416.87+75575.63+52381.23)</f>
        <v>172373.73</v>
      </c>
      <c r="W21" s="5" t="s">
        <v>62</v>
      </c>
    </row>
    <row r="22" spans="1:23" ht="45" x14ac:dyDescent="0.25">
      <c r="A22" s="5" t="s">
        <v>111</v>
      </c>
      <c r="B22" s="5" t="s">
        <v>112</v>
      </c>
      <c r="C22" s="5" t="s">
        <v>113</v>
      </c>
      <c r="D22" s="5" t="s">
        <v>94</v>
      </c>
      <c r="E22" s="7">
        <v>150000</v>
      </c>
      <c r="F22" s="7">
        <v>0</v>
      </c>
      <c r="G22" s="5" t="s">
        <v>114</v>
      </c>
      <c r="H22" s="5" t="s">
        <v>115</v>
      </c>
      <c r="I22" s="5" t="s">
        <v>116</v>
      </c>
      <c r="J22" s="5" t="s">
        <v>117</v>
      </c>
      <c r="K22" s="5" t="s">
        <v>118</v>
      </c>
      <c r="L22" s="6">
        <v>141861.47</v>
      </c>
      <c r="M22" s="13">
        <f t="shared" si="1"/>
        <v>42845</v>
      </c>
      <c r="N22" s="5" t="s">
        <v>173</v>
      </c>
      <c r="O22" s="5" t="s">
        <v>125</v>
      </c>
      <c r="P22" s="5" t="s">
        <v>125</v>
      </c>
      <c r="Q22" s="3" t="s">
        <v>61</v>
      </c>
      <c r="R22" s="7">
        <v>0</v>
      </c>
      <c r="S22" s="7">
        <v>0</v>
      </c>
      <c r="T22" s="7">
        <v>25341.4</v>
      </c>
      <c r="U22" s="22">
        <f t="shared" si="3"/>
        <v>25341.4</v>
      </c>
      <c r="V22" s="7">
        <v>77564.44</v>
      </c>
      <c r="W22" s="5" t="s">
        <v>62</v>
      </c>
    </row>
    <row r="23" spans="1:23" ht="62.25" customHeight="1" x14ac:dyDescent="0.25">
      <c r="A23" s="5" t="s">
        <v>84</v>
      </c>
      <c r="B23" s="5" t="s">
        <v>119</v>
      </c>
      <c r="C23" s="5" t="s">
        <v>120</v>
      </c>
      <c r="D23" s="5" t="s">
        <v>94</v>
      </c>
      <c r="E23" s="7">
        <v>300000</v>
      </c>
      <c r="F23" s="7">
        <v>0</v>
      </c>
      <c r="G23" s="5" t="s">
        <v>79</v>
      </c>
      <c r="H23" s="5" t="s">
        <v>80</v>
      </c>
      <c r="I23" s="5" t="s">
        <v>121</v>
      </c>
      <c r="J23" s="5" t="s">
        <v>73</v>
      </c>
      <c r="K23" s="5" t="s">
        <v>110</v>
      </c>
      <c r="L23" s="6">
        <v>296317.27</v>
      </c>
      <c r="M23" s="13">
        <f t="shared" si="1"/>
        <v>43406</v>
      </c>
      <c r="N23" s="5" t="s">
        <v>125</v>
      </c>
      <c r="O23" s="5" t="s">
        <v>125</v>
      </c>
      <c r="P23" s="5" t="s">
        <v>125</v>
      </c>
      <c r="Q23" s="3" t="s">
        <v>61</v>
      </c>
      <c r="R23" s="7">
        <v>0</v>
      </c>
      <c r="S23" s="7">
        <v>0</v>
      </c>
      <c r="T23" s="7">
        <v>0</v>
      </c>
      <c r="U23" s="22">
        <f t="shared" si="3"/>
        <v>0</v>
      </c>
      <c r="V23" s="7">
        <f>SUM(45362.16+42636.18)</f>
        <v>87998.34</v>
      </c>
      <c r="W23" s="5" t="s">
        <v>62</v>
      </c>
    </row>
    <row r="24" spans="1:23" ht="74.25" customHeight="1" x14ac:dyDescent="0.25">
      <c r="A24" s="5" t="s">
        <v>122</v>
      </c>
      <c r="B24" s="5" t="s">
        <v>123</v>
      </c>
      <c r="C24" s="5" t="s">
        <v>93</v>
      </c>
      <c r="D24" s="5" t="s">
        <v>94</v>
      </c>
      <c r="E24" s="7">
        <v>260878.48</v>
      </c>
      <c r="F24" s="7">
        <v>0</v>
      </c>
      <c r="G24" s="5" t="s">
        <v>102</v>
      </c>
      <c r="H24" s="5" t="s">
        <v>103</v>
      </c>
      <c r="I24" s="5" t="s">
        <v>124</v>
      </c>
      <c r="J24" s="5" t="s">
        <v>98</v>
      </c>
      <c r="K24" s="5" t="s">
        <v>110</v>
      </c>
      <c r="L24" s="6">
        <v>256704.11</v>
      </c>
      <c r="M24" s="13">
        <f t="shared" si="1"/>
        <v>43977</v>
      </c>
      <c r="N24" s="5" t="s">
        <v>125</v>
      </c>
      <c r="O24" s="5" t="s">
        <v>125</v>
      </c>
      <c r="P24" s="5" t="s">
        <v>125</v>
      </c>
      <c r="Q24" s="3" t="s">
        <v>61</v>
      </c>
      <c r="R24" s="7">
        <v>0</v>
      </c>
      <c r="S24" s="7">
        <v>0</v>
      </c>
      <c r="T24" s="7">
        <v>0</v>
      </c>
      <c r="U24" s="22">
        <f t="shared" ref="U24" si="4">SUM(R24:T24)</f>
        <v>0</v>
      </c>
      <c r="V24" s="7">
        <v>0</v>
      </c>
      <c r="W24" s="5" t="s">
        <v>62</v>
      </c>
    </row>
    <row r="25" spans="1:23" ht="74.25" customHeight="1" x14ac:dyDescent="0.25">
      <c r="A25" s="5" t="s">
        <v>128</v>
      </c>
      <c r="B25" s="5" t="s">
        <v>126</v>
      </c>
      <c r="C25" s="12" t="s">
        <v>175</v>
      </c>
      <c r="D25" s="5" t="s">
        <v>174</v>
      </c>
      <c r="E25" s="7">
        <v>250000</v>
      </c>
      <c r="F25" s="7">
        <v>0</v>
      </c>
      <c r="G25" s="5" t="s">
        <v>64</v>
      </c>
      <c r="H25" s="5" t="s">
        <v>107</v>
      </c>
      <c r="I25" s="5" t="s">
        <v>127</v>
      </c>
      <c r="J25" s="5" t="s">
        <v>130</v>
      </c>
      <c r="K25" s="5" t="s">
        <v>129</v>
      </c>
      <c r="L25" s="6">
        <v>242979.33</v>
      </c>
      <c r="M25" s="16">
        <v>43978</v>
      </c>
      <c r="N25" s="5" t="s">
        <v>125</v>
      </c>
      <c r="O25" s="5" t="s">
        <v>125</v>
      </c>
      <c r="P25" s="5" t="s">
        <v>125</v>
      </c>
      <c r="Q25" s="3" t="s">
        <v>61</v>
      </c>
      <c r="R25" s="7">
        <v>0</v>
      </c>
      <c r="S25" s="7">
        <v>0</v>
      </c>
      <c r="T25" s="7">
        <v>0</v>
      </c>
      <c r="U25" s="22">
        <f t="shared" ref="U25" si="5">SUM(R25:T25)</f>
        <v>0</v>
      </c>
      <c r="V25" s="7">
        <v>0</v>
      </c>
      <c r="W25" s="5" t="s">
        <v>62</v>
      </c>
    </row>
    <row r="26" spans="1:23" ht="74.25" customHeight="1" x14ac:dyDescent="0.25">
      <c r="A26" s="5" t="s">
        <v>133</v>
      </c>
      <c r="B26" s="5" t="s">
        <v>136</v>
      </c>
      <c r="C26" s="5" t="s">
        <v>125</v>
      </c>
      <c r="D26" s="5" t="s">
        <v>54</v>
      </c>
      <c r="E26" s="7">
        <v>509988.22</v>
      </c>
      <c r="F26" s="7">
        <v>0</v>
      </c>
      <c r="G26" s="5" t="s">
        <v>135</v>
      </c>
      <c r="H26" s="5" t="s">
        <v>80</v>
      </c>
      <c r="I26" s="5" t="s">
        <v>134</v>
      </c>
      <c r="J26" s="5" t="s">
        <v>132</v>
      </c>
      <c r="K26" s="5" t="s">
        <v>131</v>
      </c>
      <c r="L26" s="6">
        <v>137770.09</v>
      </c>
      <c r="M26" s="13">
        <f>J26+K26</f>
        <v>43121</v>
      </c>
      <c r="N26" s="5" t="s">
        <v>125</v>
      </c>
      <c r="O26" s="5" t="s">
        <v>125</v>
      </c>
      <c r="P26" s="5" t="s">
        <v>125</v>
      </c>
      <c r="Q26" s="3" t="s">
        <v>61</v>
      </c>
      <c r="R26" s="7">
        <v>0</v>
      </c>
      <c r="S26" s="7">
        <v>0</v>
      </c>
      <c r="T26" s="7">
        <v>0</v>
      </c>
      <c r="U26" s="22">
        <v>0</v>
      </c>
      <c r="V26" s="9">
        <f>SUM(23906.16+16710.17+11798.94+34674.2+22898.99+7510.06+13906.24)</f>
        <v>131404.76</v>
      </c>
      <c r="W26" s="5" t="s">
        <v>62</v>
      </c>
    </row>
  </sheetData>
  <mergeCells count="30">
    <mergeCell ref="A9:W9"/>
    <mergeCell ref="A10:A11"/>
    <mergeCell ref="B10:B11"/>
    <mergeCell ref="C10:F10"/>
    <mergeCell ref="G10:H10"/>
    <mergeCell ref="I10:M10"/>
    <mergeCell ref="N10:O10"/>
    <mergeCell ref="P10:P11"/>
    <mergeCell ref="Q10:V10"/>
    <mergeCell ref="W10:W11"/>
    <mergeCell ref="G7:K7"/>
    <mergeCell ref="L7:P7"/>
    <mergeCell ref="Q7:V7"/>
    <mergeCell ref="G8:K8"/>
    <mergeCell ref="L8:P8"/>
    <mergeCell ref="Q8:V8"/>
    <mergeCell ref="A5:F5"/>
    <mergeCell ref="G5:K5"/>
    <mergeCell ref="L5:P5"/>
    <mergeCell ref="Q5:V5"/>
    <mergeCell ref="A6:F6"/>
    <mergeCell ref="G6:K6"/>
    <mergeCell ref="L6:P6"/>
    <mergeCell ref="Q6:V6"/>
    <mergeCell ref="A1:W1"/>
    <mergeCell ref="A2:W2"/>
    <mergeCell ref="A3:F3"/>
    <mergeCell ref="G3:W3"/>
    <mergeCell ref="A4:F4"/>
    <mergeCell ref="G4:W4"/>
  </mergeCells>
  <pageMargins left="0.25" right="0.25" top="0.75" bottom="0.75" header="0.3" footer="0.3"/>
  <pageSetup paperSize="9" scale="32" fitToHeight="0" orientation="landscape" horizontalDpi="0" verticalDpi="0" r:id="rId1"/>
  <colBreaks count="2" manualBreakCount="2">
    <brk id="19" max="27" man="1"/>
    <brk id="22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7"/>
  <sheetViews>
    <sheetView showGridLines="0" topLeftCell="C9" zoomScale="70" zoomScaleNormal="70" workbookViewId="0">
      <selection activeCell="B23" sqref="B23:V23"/>
    </sheetView>
  </sheetViews>
  <sheetFormatPr defaultRowHeight="15" x14ac:dyDescent="0.25"/>
  <cols>
    <col min="1" max="1" width="27.28515625" bestFit="1" customWidth="1"/>
    <col min="2" max="2" width="46.5703125" bestFit="1" customWidth="1"/>
    <col min="3" max="3" width="16.5703125" customWidth="1"/>
    <col min="4" max="4" width="9.5703125" customWidth="1"/>
    <col min="5" max="5" width="19.5703125" bestFit="1" customWidth="1"/>
    <col min="6" max="6" width="19.42578125" customWidth="1"/>
    <col min="7" max="7" width="22.140625" customWidth="1"/>
    <col min="8" max="8" width="26" customWidth="1"/>
    <col min="9" max="9" width="12.28515625" customWidth="1"/>
    <col min="10" max="10" width="13.85546875" customWidth="1"/>
    <col min="11" max="11" width="9.42578125" customWidth="1"/>
    <col min="12" max="12" width="20.85546875" customWidth="1"/>
    <col min="13" max="13" width="17.140625" customWidth="1"/>
    <col min="14" max="14" width="14.5703125" customWidth="1"/>
    <col min="15" max="15" width="17.85546875" customWidth="1"/>
    <col min="16" max="16" width="17.42578125" customWidth="1"/>
    <col min="17" max="17" width="16.28515625" customWidth="1"/>
    <col min="18" max="18" width="21.42578125" customWidth="1"/>
    <col min="19" max="19" width="22.28515625" customWidth="1"/>
    <col min="20" max="20" width="21.42578125" customWidth="1"/>
    <col min="21" max="21" width="19.140625" customWidth="1"/>
    <col min="22" max="22" width="19.42578125" customWidth="1"/>
    <col min="23" max="23" width="15.28515625" customWidth="1"/>
  </cols>
  <sheetData>
    <row r="1" spans="1:23" ht="15.75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3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3" x14ac:dyDescent="0.25">
      <c r="A3" s="125" t="s">
        <v>1</v>
      </c>
      <c r="B3" s="125"/>
      <c r="C3" s="125"/>
      <c r="D3" s="125"/>
      <c r="E3" s="125"/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3" x14ac:dyDescent="0.25">
      <c r="A4" s="127" t="s">
        <v>2</v>
      </c>
      <c r="B4" s="127"/>
      <c r="C4" s="127"/>
      <c r="D4" s="127"/>
      <c r="E4" s="127"/>
      <c r="F4" s="127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</row>
    <row r="5" spans="1:23" x14ac:dyDescent="0.25">
      <c r="A5" s="127" t="s">
        <v>144</v>
      </c>
      <c r="B5" s="127"/>
      <c r="C5" s="127"/>
      <c r="D5" s="127"/>
      <c r="E5" s="127"/>
      <c r="F5" s="127"/>
      <c r="G5" s="128"/>
      <c r="H5" s="128"/>
      <c r="I5" s="128"/>
      <c r="J5" s="128"/>
      <c r="K5" s="128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"/>
    </row>
    <row r="6" spans="1:23" x14ac:dyDescent="0.25">
      <c r="A6" s="127" t="s">
        <v>145</v>
      </c>
      <c r="B6" s="127"/>
      <c r="C6" s="127"/>
      <c r="D6" s="127"/>
      <c r="E6" s="127"/>
      <c r="F6" s="127"/>
      <c r="G6" s="128" t="s">
        <v>3</v>
      </c>
      <c r="H6" s="128"/>
      <c r="I6" s="128"/>
      <c r="J6" s="128"/>
      <c r="K6" s="128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"/>
    </row>
    <row r="7" spans="1:23" x14ac:dyDescent="0.25">
      <c r="A7" s="2"/>
      <c r="B7" s="2"/>
      <c r="C7" s="2"/>
      <c r="D7" s="2"/>
      <c r="E7" s="2"/>
      <c r="F7" s="2"/>
      <c r="G7" s="128" t="s">
        <v>4</v>
      </c>
      <c r="H7" s="128"/>
      <c r="I7" s="128"/>
      <c r="J7" s="128"/>
      <c r="K7" s="128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"/>
    </row>
    <row r="8" spans="1:23" x14ac:dyDescent="0.25">
      <c r="A8" s="2"/>
      <c r="B8" s="2"/>
      <c r="C8" s="2"/>
      <c r="D8" s="2"/>
      <c r="E8" s="2"/>
      <c r="F8" s="2"/>
      <c r="G8" s="128" t="s">
        <v>5</v>
      </c>
      <c r="H8" s="128"/>
      <c r="I8" s="128"/>
      <c r="J8" s="128"/>
      <c r="K8" s="128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"/>
    </row>
    <row r="9" spans="1:23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</row>
    <row r="10" spans="1:23" x14ac:dyDescent="0.25">
      <c r="A10" s="130" t="s">
        <v>138</v>
      </c>
      <c r="B10" s="132" t="s">
        <v>6</v>
      </c>
      <c r="C10" s="132" t="s">
        <v>7</v>
      </c>
      <c r="D10" s="132"/>
      <c r="E10" s="132"/>
      <c r="F10" s="132"/>
      <c r="G10" s="132" t="s">
        <v>8</v>
      </c>
      <c r="H10" s="132"/>
      <c r="I10" s="132" t="s">
        <v>9</v>
      </c>
      <c r="J10" s="132"/>
      <c r="K10" s="132"/>
      <c r="L10" s="132"/>
      <c r="M10" s="132"/>
      <c r="N10" s="132" t="s">
        <v>10</v>
      </c>
      <c r="O10" s="132"/>
      <c r="P10" s="133" t="s">
        <v>11</v>
      </c>
      <c r="Q10" s="132" t="s">
        <v>12</v>
      </c>
      <c r="R10" s="132"/>
      <c r="S10" s="132"/>
      <c r="T10" s="132"/>
      <c r="U10" s="132"/>
      <c r="V10" s="132"/>
      <c r="W10" s="134" t="s">
        <v>13</v>
      </c>
    </row>
    <row r="11" spans="1:23" ht="64.5" customHeight="1" x14ac:dyDescent="0.25">
      <c r="A11" s="131"/>
      <c r="B11" s="132"/>
      <c r="C11" s="5" t="s">
        <v>14</v>
      </c>
      <c r="D11" s="5" t="s">
        <v>15</v>
      </c>
      <c r="E11" s="5" t="s">
        <v>16</v>
      </c>
      <c r="F11" s="5" t="s">
        <v>17</v>
      </c>
      <c r="G11" s="5" t="s">
        <v>18</v>
      </c>
      <c r="H11" s="5" t="s">
        <v>19</v>
      </c>
      <c r="I11" s="5" t="s">
        <v>14</v>
      </c>
      <c r="J11" s="5" t="s">
        <v>20</v>
      </c>
      <c r="K11" s="5" t="s">
        <v>21</v>
      </c>
      <c r="L11" s="5" t="s">
        <v>22</v>
      </c>
      <c r="M11" s="5" t="s">
        <v>23</v>
      </c>
      <c r="N11" s="5" t="s">
        <v>170</v>
      </c>
      <c r="O11" s="5" t="s">
        <v>24</v>
      </c>
      <c r="P11" s="133"/>
      <c r="Q11" s="5" t="s">
        <v>25</v>
      </c>
      <c r="R11" s="5" t="s">
        <v>146</v>
      </c>
      <c r="S11" s="5" t="s">
        <v>147</v>
      </c>
      <c r="T11" s="5" t="s">
        <v>148</v>
      </c>
      <c r="U11" s="5" t="s">
        <v>26</v>
      </c>
      <c r="V11" s="5" t="s">
        <v>27</v>
      </c>
      <c r="W11" s="134"/>
    </row>
    <row r="12" spans="1:23" x14ac:dyDescent="0.25">
      <c r="A12" s="14" t="s">
        <v>28</v>
      </c>
      <c r="B12" s="14" t="s">
        <v>29</v>
      </c>
      <c r="C12" s="14" t="s">
        <v>30</v>
      </c>
      <c r="D12" s="14" t="s">
        <v>31</v>
      </c>
      <c r="E12" s="14" t="s">
        <v>32</v>
      </c>
      <c r="F12" s="14" t="s">
        <v>33</v>
      </c>
      <c r="G12" s="14" t="s">
        <v>34</v>
      </c>
      <c r="H12" s="14" t="s">
        <v>35</v>
      </c>
      <c r="I12" s="14" t="s">
        <v>36</v>
      </c>
      <c r="J12" s="14" t="s">
        <v>37</v>
      </c>
      <c r="K12" s="15" t="s">
        <v>38</v>
      </c>
      <c r="L12" s="15" t="s">
        <v>39</v>
      </c>
      <c r="M12" s="14" t="s">
        <v>40</v>
      </c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47</v>
      </c>
      <c r="U12" s="14" t="s">
        <v>48</v>
      </c>
      <c r="V12" s="14" t="s">
        <v>49</v>
      </c>
      <c r="W12" s="14" t="s">
        <v>50</v>
      </c>
    </row>
    <row r="13" spans="1:23" ht="81.75" customHeight="1" x14ac:dyDescent="0.25">
      <c r="A13" s="5" t="s">
        <v>51</v>
      </c>
      <c r="B13" s="5" t="s">
        <v>52</v>
      </c>
      <c r="C13" s="5" t="s">
        <v>53</v>
      </c>
      <c r="D13" s="5" t="s">
        <v>54</v>
      </c>
      <c r="E13" s="7">
        <v>4022804.26</v>
      </c>
      <c r="F13" s="7">
        <v>0</v>
      </c>
      <c r="G13" s="5" t="s">
        <v>55</v>
      </c>
      <c r="H13" s="5" t="s">
        <v>56</v>
      </c>
      <c r="I13" s="5" t="s">
        <v>57</v>
      </c>
      <c r="J13" s="5" t="s">
        <v>58</v>
      </c>
      <c r="K13" s="5" t="s">
        <v>59</v>
      </c>
      <c r="L13" s="6">
        <v>3982574.2</v>
      </c>
      <c r="M13" s="5" t="s">
        <v>60</v>
      </c>
      <c r="N13" s="5" t="s">
        <v>59</v>
      </c>
      <c r="O13" s="5" t="s">
        <v>125</v>
      </c>
      <c r="P13" s="5" t="s">
        <v>125</v>
      </c>
      <c r="Q13" s="3" t="s">
        <v>61</v>
      </c>
      <c r="R13" s="7">
        <v>0</v>
      </c>
      <c r="S13" s="7">
        <v>52548.71</v>
      </c>
      <c r="T13" s="7">
        <v>23766.14</v>
      </c>
      <c r="U13" s="22">
        <f>SUM(R13:T13)</f>
        <v>76314.850000000006</v>
      </c>
      <c r="V13" s="7">
        <v>600177.41</v>
      </c>
      <c r="W13" s="5" t="s">
        <v>62</v>
      </c>
    </row>
    <row r="14" spans="1:23" ht="62.25" customHeight="1" x14ac:dyDescent="0.25">
      <c r="A14" s="5" t="s">
        <v>65</v>
      </c>
      <c r="B14" s="5" t="s">
        <v>66</v>
      </c>
      <c r="C14" s="11" t="s">
        <v>172</v>
      </c>
      <c r="D14" s="5" t="s">
        <v>67</v>
      </c>
      <c r="E14" s="7">
        <v>334846.98</v>
      </c>
      <c r="F14" s="7">
        <v>0</v>
      </c>
      <c r="G14" s="5" t="s">
        <v>68</v>
      </c>
      <c r="H14" s="5" t="s">
        <v>69</v>
      </c>
      <c r="I14" s="5" t="s">
        <v>70</v>
      </c>
      <c r="J14" s="5" t="s">
        <v>71</v>
      </c>
      <c r="K14" s="5" t="s">
        <v>72</v>
      </c>
      <c r="L14" s="6">
        <v>331449.12</v>
      </c>
      <c r="M14" s="5" t="s">
        <v>169</v>
      </c>
      <c r="N14" s="5" t="s">
        <v>75</v>
      </c>
      <c r="O14" s="5" t="s">
        <v>125</v>
      </c>
      <c r="P14" s="5" t="s">
        <v>125</v>
      </c>
      <c r="Q14" s="3" t="s">
        <v>61</v>
      </c>
      <c r="R14" s="7">
        <v>0</v>
      </c>
      <c r="S14" s="7">
        <v>27924.58</v>
      </c>
      <c r="T14" s="7">
        <v>0</v>
      </c>
      <c r="U14" s="22">
        <f>SUM(R14:T14)</f>
        <v>27924.58</v>
      </c>
      <c r="V14" s="4">
        <v>280789.78000000003</v>
      </c>
      <c r="W14" s="5" t="s">
        <v>62</v>
      </c>
    </row>
    <row r="15" spans="1:23" ht="45" x14ac:dyDescent="0.25">
      <c r="A15" s="5" t="s">
        <v>76</v>
      </c>
      <c r="B15" s="5" t="s">
        <v>77</v>
      </c>
      <c r="C15" s="5" t="s">
        <v>78</v>
      </c>
      <c r="D15" s="5" t="s">
        <v>67</v>
      </c>
      <c r="E15" s="7">
        <v>0</v>
      </c>
      <c r="F15" s="7">
        <v>0</v>
      </c>
      <c r="G15" s="5" t="s">
        <v>79</v>
      </c>
      <c r="H15" s="5" t="s">
        <v>80</v>
      </c>
      <c r="I15" s="5" t="s">
        <v>81</v>
      </c>
      <c r="J15" s="5" t="s">
        <v>73</v>
      </c>
      <c r="K15" s="5" t="s">
        <v>72</v>
      </c>
      <c r="L15" s="6">
        <v>365482.3</v>
      </c>
      <c r="M15" s="13">
        <f>J15+K15</f>
        <v>43466</v>
      </c>
      <c r="N15" s="5" t="s">
        <v>179</v>
      </c>
      <c r="O15" s="5" t="s">
        <v>125</v>
      </c>
      <c r="P15" s="5" t="s">
        <v>125</v>
      </c>
      <c r="Q15" s="3" t="s">
        <v>61</v>
      </c>
      <c r="R15" s="7">
        <v>0</v>
      </c>
      <c r="S15" s="7">
        <v>0</v>
      </c>
      <c r="T15" s="7">
        <v>0</v>
      </c>
      <c r="U15" s="22">
        <f t="shared" ref="U15" si="0">SUM(R15:T15)</f>
        <v>0</v>
      </c>
      <c r="V15" s="7">
        <v>205112.47</v>
      </c>
      <c r="W15" s="5" t="s">
        <v>62</v>
      </c>
    </row>
    <row r="16" spans="1:23" ht="57" customHeight="1" x14ac:dyDescent="0.25">
      <c r="A16" s="5" t="s">
        <v>76</v>
      </c>
      <c r="B16" s="5" t="s">
        <v>82</v>
      </c>
      <c r="C16" s="5" t="s">
        <v>83</v>
      </c>
      <c r="D16" s="5" t="s">
        <v>67</v>
      </c>
      <c r="E16" s="7">
        <v>0</v>
      </c>
      <c r="F16" s="7">
        <v>0</v>
      </c>
      <c r="G16" s="5" t="s">
        <v>79</v>
      </c>
      <c r="H16" s="5" t="s">
        <v>80</v>
      </c>
      <c r="I16" s="5" t="s">
        <v>81</v>
      </c>
      <c r="J16" s="5" t="s">
        <v>73</v>
      </c>
      <c r="K16" s="5" t="s">
        <v>72</v>
      </c>
      <c r="L16" s="6">
        <v>285353.59000000003</v>
      </c>
      <c r="M16" s="13">
        <f t="shared" ref="M16:M27" si="1">J16+K16</f>
        <v>43466</v>
      </c>
      <c r="N16" s="5" t="s">
        <v>179</v>
      </c>
      <c r="O16" s="5" t="s">
        <v>125</v>
      </c>
      <c r="P16" s="5" t="s">
        <v>125</v>
      </c>
      <c r="Q16" s="3" t="s">
        <v>61</v>
      </c>
      <c r="R16" s="7">
        <v>0</v>
      </c>
      <c r="S16" s="7">
        <v>0</v>
      </c>
      <c r="T16" s="7">
        <v>0</v>
      </c>
      <c r="U16" s="22">
        <f t="shared" ref="U16:U17" si="2">SUM(R16:T16)</f>
        <v>0</v>
      </c>
      <c r="V16" s="7">
        <v>150434.35</v>
      </c>
      <c r="W16" s="5" t="s">
        <v>62</v>
      </c>
    </row>
    <row r="17" spans="1:23" ht="45" x14ac:dyDescent="0.25">
      <c r="A17" s="5" t="s">
        <v>84</v>
      </c>
      <c r="B17" s="5" t="s">
        <v>85</v>
      </c>
      <c r="C17" s="5" t="s">
        <v>86</v>
      </c>
      <c r="D17" s="5" t="s">
        <v>67</v>
      </c>
      <c r="E17" s="7">
        <v>116538</v>
      </c>
      <c r="F17" s="7">
        <v>0</v>
      </c>
      <c r="G17" s="5" t="s">
        <v>87</v>
      </c>
      <c r="H17" s="5" t="s">
        <v>88</v>
      </c>
      <c r="I17" s="5" t="s">
        <v>89</v>
      </c>
      <c r="J17" s="5" t="s">
        <v>177</v>
      </c>
      <c r="K17" s="5" t="s">
        <v>90</v>
      </c>
      <c r="L17" s="6">
        <v>114513.58</v>
      </c>
      <c r="M17" s="13">
        <f t="shared" si="1"/>
        <v>43556</v>
      </c>
      <c r="N17" s="5" t="s">
        <v>171</v>
      </c>
      <c r="O17" s="5" t="s">
        <v>125</v>
      </c>
      <c r="P17" s="5" t="s">
        <v>125</v>
      </c>
      <c r="Q17" s="3" t="s">
        <v>61</v>
      </c>
      <c r="R17" s="7">
        <v>0</v>
      </c>
      <c r="S17" s="7">
        <v>0</v>
      </c>
      <c r="T17" s="7">
        <v>0</v>
      </c>
      <c r="U17" s="22">
        <f t="shared" si="2"/>
        <v>0</v>
      </c>
      <c r="V17" s="4">
        <f>SUM(R17:T17)</f>
        <v>0</v>
      </c>
      <c r="W17" s="5" t="s">
        <v>62</v>
      </c>
    </row>
    <row r="18" spans="1:23" ht="45" x14ac:dyDescent="0.25">
      <c r="A18" s="5" t="s">
        <v>91</v>
      </c>
      <c r="B18" s="5" t="s">
        <v>92</v>
      </c>
      <c r="C18" s="5" t="s">
        <v>93</v>
      </c>
      <c r="D18" s="5" t="s">
        <v>94</v>
      </c>
      <c r="E18" s="7">
        <v>91078.1</v>
      </c>
      <c r="F18" s="7">
        <v>0</v>
      </c>
      <c r="G18" s="5" t="s">
        <v>95</v>
      </c>
      <c r="H18" s="5" t="s">
        <v>96</v>
      </c>
      <c r="I18" s="5" t="s">
        <v>97</v>
      </c>
      <c r="J18" s="5" t="s">
        <v>98</v>
      </c>
      <c r="K18" s="5" t="s">
        <v>99</v>
      </c>
      <c r="L18" s="6">
        <v>97622.09</v>
      </c>
      <c r="M18" s="13">
        <f t="shared" si="1"/>
        <v>43948</v>
      </c>
      <c r="N18" s="5" t="s">
        <v>125</v>
      </c>
      <c r="O18" s="5" t="s">
        <v>125</v>
      </c>
      <c r="P18" s="5" t="s">
        <v>125</v>
      </c>
      <c r="Q18" s="3" t="s">
        <v>61</v>
      </c>
      <c r="R18" s="7">
        <v>0</v>
      </c>
      <c r="S18" s="7">
        <v>0</v>
      </c>
      <c r="T18" s="7">
        <v>0</v>
      </c>
      <c r="U18" s="22">
        <f>SUM(R18:T18)</f>
        <v>0</v>
      </c>
      <c r="V18" s="4">
        <v>28000</v>
      </c>
      <c r="W18" s="5" t="s">
        <v>62</v>
      </c>
    </row>
    <row r="19" spans="1:23" ht="65.25" customHeight="1" x14ac:dyDescent="0.25">
      <c r="A19" s="5" t="s">
        <v>100</v>
      </c>
      <c r="B19" s="5" t="s">
        <v>101</v>
      </c>
      <c r="C19" s="5" t="s">
        <v>93</v>
      </c>
      <c r="D19" s="5" t="s">
        <v>94</v>
      </c>
      <c r="E19" s="7">
        <v>217144.66</v>
      </c>
      <c r="F19" s="7">
        <v>0</v>
      </c>
      <c r="G19" s="5" t="s">
        <v>102</v>
      </c>
      <c r="H19" s="5" t="s">
        <v>103</v>
      </c>
      <c r="I19" s="5" t="s">
        <v>104</v>
      </c>
      <c r="J19" s="5" t="s">
        <v>98</v>
      </c>
      <c r="K19" s="5" t="s">
        <v>99</v>
      </c>
      <c r="L19" s="6">
        <v>212801.81</v>
      </c>
      <c r="M19" s="13">
        <f t="shared" si="1"/>
        <v>43948</v>
      </c>
      <c r="N19" s="5" t="s">
        <v>74</v>
      </c>
      <c r="O19" s="5" t="s">
        <v>125</v>
      </c>
      <c r="P19" s="5" t="s">
        <v>125</v>
      </c>
      <c r="Q19" s="3" t="s">
        <v>61</v>
      </c>
      <c r="R19" s="7">
        <v>45100.68</v>
      </c>
      <c r="S19" s="7">
        <v>0</v>
      </c>
      <c r="T19" s="7">
        <v>0</v>
      </c>
      <c r="U19" s="22">
        <f t="shared" ref="U19:U23" si="3">SUM(R19:T19)</f>
        <v>45100.68</v>
      </c>
      <c r="V19" s="7">
        <v>63480.61</v>
      </c>
      <c r="W19" s="5" t="s">
        <v>62</v>
      </c>
    </row>
    <row r="20" spans="1:23" ht="45" x14ac:dyDescent="0.25">
      <c r="A20" s="5" t="s">
        <v>105</v>
      </c>
      <c r="B20" s="5" t="s">
        <v>106</v>
      </c>
      <c r="C20" s="5" t="s">
        <v>93</v>
      </c>
      <c r="D20" s="5" t="s">
        <v>94</v>
      </c>
      <c r="E20" s="7">
        <v>422586.08</v>
      </c>
      <c r="F20" s="7">
        <v>0</v>
      </c>
      <c r="G20" s="5" t="s">
        <v>64</v>
      </c>
      <c r="H20" s="5" t="s">
        <v>107</v>
      </c>
      <c r="I20" s="5" t="s">
        <v>167</v>
      </c>
      <c r="J20" s="5" t="s">
        <v>98</v>
      </c>
      <c r="K20" s="5" t="s">
        <v>129</v>
      </c>
      <c r="L20" s="6">
        <v>391168.22</v>
      </c>
      <c r="M20" s="13">
        <f t="shared" si="1"/>
        <v>43978</v>
      </c>
      <c r="N20" s="5" t="s">
        <v>125</v>
      </c>
      <c r="O20" s="5" t="s">
        <v>125</v>
      </c>
      <c r="P20" s="5" t="s">
        <v>125</v>
      </c>
      <c r="Q20" s="3" t="s">
        <v>61</v>
      </c>
      <c r="R20" s="7">
        <v>0</v>
      </c>
      <c r="S20" s="7">
        <v>0</v>
      </c>
      <c r="T20" s="7">
        <v>0</v>
      </c>
      <c r="U20" s="22">
        <f t="shared" si="3"/>
        <v>0</v>
      </c>
      <c r="V20" s="7">
        <v>92953.13</v>
      </c>
      <c r="W20" s="5" t="s">
        <v>62</v>
      </c>
    </row>
    <row r="21" spans="1:23" ht="54.75" customHeight="1" x14ac:dyDescent="0.25">
      <c r="A21" s="5" t="s">
        <v>76</v>
      </c>
      <c r="B21" s="5" t="s">
        <v>108</v>
      </c>
      <c r="C21" s="5" t="s">
        <v>109</v>
      </c>
      <c r="D21" s="5" t="s">
        <v>94</v>
      </c>
      <c r="E21" s="7">
        <v>393319.5</v>
      </c>
      <c r="F21" s="7">
        <v>0</v>
      </c>
      <c r="G21" s="5" t="s">
        <v>79</v>
      </c>
      <c r="H21" s="5" t="s">
        <v>80</v>
      </c>
      <c r="I21" s="5" t="s">
        <v>137</v>
      </c>
      <c r="J21" s="5" t="s">
        <v>73</v>
      </c>
      <c r="K21" s="5" t="s">
        <v>110</v>
      </c>
      <c r="L21" s="6">
        <v>393949.63</v>
      </c>
      <c r="M21" s="13">
        <f t="shared" si="1"/>
        <v>43406</v>
      </c>
      <c r="N21" s="5" t="s">
        <v>179</v>
      </c>
      <c r="O21" s="5" t="s">
        <v>125</v>
      </c>
      <c r="P21" s="5" t="s">
        <v>125</v>
      </c>
      <c r="Q21" s="3" t="s">
        <v>61</v>
      </c>
      <c r="R21" s="7">
        <v>22480.76</v>
      </c>
      <c r="S21" s="7">
        <v>36591.360000000001</v>
      </c>
      <c r="T21" s="7">
        <v>0</v>
      </c>
      <c r="U21" s="22">
        <f t="shared" si="3"/>
        <v>59072.119999999995</v>
      </c>
      <c r="V21" s="7">
        <v>231445.85</v>
      </c>
      <c r="W21" s="5" t="s">
        <v>62</v>
      </c>
    </row>
    <row r="22" spans="1:23" ht="45" x14ac:dyDescent="0.25">
      <c r="A22" s="5" t="s">
        <v>111</v>
      </c>
      <c r="B22" s="5" t="s">
        <v>112</v>
      </c>
      <c r="C22" s="5" t="s">
        <v>113</v>
      </c>
      <c r="D22" s="5" t="s">
        <v>94</v>
      </c>
      <c r="E22" s="7">
        <v>150000</v>
      </c>
      <c r="F22" s="7">
        <v>0</v>
      </c>
      <c r="G22" s="5" t="s">
        <v>114</v>
      </c>
      <c r="H22" s="5" t="s">
        <v>115</v>
      </c>
      <c r="I22" s="5" t="s">
        <v>116</v>
      </c>
      <c r="J22" s="5" t="s">
        <v>117</v>
      </c>
      <c r="K22" s="5" t="s">
        <v>118</v>
      </c>
      <c r="L22" s="6">
        <v>141861.47</v>
      </c>
      <c r="M22" s="13">
        <f t="shared" si="1"/>
        <v>42845</v>
      </c>
      <c r="N22" s="5" t="s">
        <v>173</v>
      </c>
      <c r="O22" s="5" t="s">
        <v>125</v>
      </c>
      <c r="P22" s="5" t="s">
        <v>125</v>
      </c>
      <c r="Q22" s="3" t="s">
        <v>61</v>
      </c>
      <c r="R22" s="7">
        <v>0</v>
      </c>
      <c r="S22" s="7">
        <v>0</v>
      </c>
      <c r="T22" s="7">
        <v>0</v>
      </c>
      <c r="U22" s="22">
        <f t="shared" si="3"/>
        <v>0</v>
      </c>
      <c r="V22" s="7">
        <v>77564.44</v>
      </c>
      <c r="W22" s="5" t="s">
        <v>62</v>
      </c>
    </row>
    <row r="23" spans="1:23" ht="62.25" customHeight="1" x14ac:dyDescent="0.25">
      <c r="A23" s="5" t="s">
        <v>84</v>
      </c>
      <c r="B23" s="5" t="s">
        <v>119</v>
      </c>
      <c r="C23" s="5" t="s">
        <v>120</v>
      </c>
      <c r="D23" s="5" t="s">
        <v>94</v>
      </c>
      <c r="E23" s="7">
        <v>297424.01</v>
      </c>
      <c r="F23" s="7">
        <v>0</v>
      </c>
      <c r="G23" s="5" t="s">
        <v>79</v>
      </c>
      <c r="H23" s="5" t="s">
        <v>80</v>
      </c>
      <c r="I23" s="5" t="s">
        <v>121</v>
      </c>
      <c r="J23" s="5" t="s">
        <v>73</v>
      </c>
      <c r="K23" s="5" t="s">
        <v>110</v>
      </c>
      <c r="L23" s="6">
        <v>296317.27</v>
      </c>
      <c r="M23" s="13">
        <f t="shared" si="1"/>
        <v>43406</v>
      </c>
      <c r="N23" s="5" t="s">
        <v>125</v>
      </c>
      <c r="O23" s="5" t="s">
        <v>125</v>
      </c>
      <c r="P23" s="5" t="s">
        <v>125</v>
      </c>
      <c r="Q23" s="3" t="s">
        <v>61</v>
      </c>
      <c r="R23" s="7">
        <v>0</v>
      </c>
      <c r="S23" s="7">
        <v>0</v>
      </c>
      <c r="T23" s="7">
        <v>0</v>
      </c>
      <c r="U23" s="22">
        <f t="shared" si="3"/>
        <v>0</v>
      </c>
      <c r="V23" s="7">
        <f>SUM(45362.16+42636.18)</f>
        <v>87998.34</v>
      </c>
      <c r="W23" s="5" t="s">
        <v>62</v>
      </c>
    </row>
    <row r="24" spans="1:23" ht="74.25" customHeight="1" x14ac:dyDescent="0.25">
      <c r="A24" s="5" t="s">
        <v>122</v>
      </c>
      <c r="B24" s="5" t="s">
        <v>123</v>
      </c>
      <c r="C24" s="5" t="s">
        <v>93</v>
      </c>
      <c r="D24" s="5" t="s">
        <v>94</v>
      </c>
      <c r="E24" s="7">
        <v>260878.48</v>
      </c>
      <c r="F24" s="7">
        <v>0</v>
      </c>
      <c r="G24" s="5" t="s">
        <v>102</v>
      </c>
      <c r="H24" s="5" t="s">
        <v>103</v>
      </c>
      <c r="I24" s="5" t="s">
        <v>124</v>
      </c>
      <c r="J24" s="5" t="s">
        <v>98</v>
      </c>
      <c r="K24" s="5" t="s">
        <v>110</v>
      </c>
      <c r="L24" s="6">
        <v>256704.11</v>
      </c>
      <c r="M24" s="13">
        <f>J24+K24</f>
        <v>43977</v>
      </c>
      <c r="N24" s="5" t="s">
        <v>110</v>
      </c>
      <c r="O24" s="5" t="s">
        <v>125</v>
      </c>
      <c r="P24" s="5" t="s">
        <v>125</v>
      </c>
      <c r="Q24" s="3" t="s">
        <v>61</v>
      </c>
      <c r="R24" s="7">
        <v>0</v>
      </c>
      <c r="S24" s="7">
        <v>0</v>
      </c>
      <c r="T24" s="7">
        <v>31475.66</v>
      </c>
      <c r="U24" s="22">
        <f t="shared" ref="U24" si="4">SUM(R24:T24)</f>
        <v>31475.66</v>
      </c>
      <c r="V24" s="7">
        <v>31475.66</v>
      </c>
      <c r="W24" s="5" t="s">
        <v>62</v>
      </c>
    </row>
    <row r="25" spans="1:23" ht="74.25" customHeight="1" x14ac:dyDescent="0.25">
      <c r="A25" s="5" t="s">
        <v>128</v>
      </c>
      <c r="B25" s="5" t="s">
        <v>126</v>
      </c>
      <c r="C25" s="12" t="s">
        <v>175</v>
      </c>
      <c r="D25" s="5" t="s">
        <v>174</v>
      </c>
      <c r="E25" s="7">
        <v>250000</v>
      </c>
      <c r="F25" s="7">
        <v>0</v>
      </c>
      <c r="G25" s="5" t="s">
        <v>64</v>
      </c>
      <c r="H25" s="5" t="s">
        <v>107</v>
      </c>
      <c r="I25" s="5" t="s">
        <v>127</v>
      </c>
      <c r="J25" s="5" t="s">
        <v>130</v>
      </c>
      <c r="K25" s="5" t="s">
        <v>129</v>
      </c>
      <c r="L25" s="6">
        <v>242979.33</v>
      </c>
      <c r="M25" s="13">
        <v>43979</v>
      </c>
      <c r="N25" s="5" t="s">
        <v>110</v>
      </c>
      <c r="O25" s="5" t="s">
        <v>125</v>
      </c>
      <c r="P25" s="5" t="s">
        <v>125</v>
      </c>
      <c r="Q25" s="3" t="s">
        <v>61</v>
      </c>
      <c r="R25" s="7">
        <v>0</v>
      </c>
      <c r="S25" s="7">
        <v>0</v>
      </c>
      <c r="T25" s="7">
        <v>0</v>
      </c>
      <c r="U25" s="22">
        <f t="shared" ref="U25" si="5">SUM(R25:T25)</f>
        <v>0</v>
      </c>
      <c r="V25" s="7">
        <v>0</v>
      </c>
      <c r="W25" s="5" t="s">
        <v>62</v>
      </c>
    </row>
    <row r="26" spans="1:23" ht="70.5" customHeight="1" x14ac:dyDescent="0.25">
      <c r="A26" s="5" t="s">
        <v>154</v>
      </c>
      <c r="B26" s="5" t="s">
        <v>149</v>
      </c>
      <c r="C26" s="5" t="s">
        <v>176</v>
      </c>
      <c r="D26" s="5" t="s">
        <v>94</v>
      </c>
      <c r="E26" s="7">
        <v>99859.26</v>
      </c>
      <c r="F26" s="7">
        <v>0</v>
      </c>
      <c r="G26" s="5" t="s">
        <v>150</v>
      </c>
      <c r="H26" s="5" t="s">
        <v>151</v>
      </c>
      <c r="I26" s="5" t="s">
        <v>152</v>
      </c>
      <c r="J26" s="5" t="s">
        <v>73</v>
      </c>
      <c r="K26" s="5" t="s">
        <v>153</v>
      </c>
      <c r="L26" s="6">
        <v>73169.97</v>
      </c>
      <c r="M26" s="13">
        <f t="shared" si="1"/>
        <v>43346</v>
      </c>
      <c r="N26" s="5" t="s">
        <v>125</v>
      </c>
      <c r="O26" s="5" t="s">
        <v>125</v>
      </c>
      <c r="P26" s="5" t="s">
        <v>125</v>
      </c>
      <c r="Q26" s="3" t="s">
        <v>61</v>
      </c>
      <c r="R26" s="7">
        <v>0</v>
      </c>
      <c r="S26" s="7">
        <v>14833.91</v>
      </c>
      <c r="T26" s="7">
        <v>0</v>
      </c>
      <c r="U26" s="22">
        <f>SUM(R26:T26)</f>
        <v>14833.91</v>
      </c>
      <c r="V26" s="4">
        <f>U26</f>
        <v>14833.91</v>
      </c>
      <c r="W26" s="5" t="s">
        <v>62</v>
      </c>
    </row>
    <row r="27" spans="1:23" ht="74.25" customHeight="1" x14ac:dyDescent="0.25">
      <c r="A27" s="5" t="s">
        <v>133</v>
      </c>
      <c r="B27" s="5" t="s">
        <v>136</v>
      </c>
      <c r="C27" s="5" t="s">
        <v>125</v>
      </c>
      <c r="D27" s="5" t="s">
        <v>54</v>
      </c>
      <c r="E27" s="7">
        <v>509988.22</v>
      </c>
      <c r="F27" s="7">
        <v>0</v>
      </c>
      <c r="G27" s="5" t="s">
        <v>135</v>
      </c>
      <c r="H27" s="5" t="s">
        <v>80</v>
      </c>
      <c r="I27" s="5" t="s">
        <v>134</v>
      </c>
      <c r="J27" s="5" t="s">
        <v>132</v>
      </c>
      <c r="K27" s="5" t="s">
        <v>131</v>
      </c>
      <c r="L27" s="6">
        <v>137770.09</v>
      </c>
      <c r="M27" s="13">
        <f t="shared" si="1"/>
        <v>43121</v>
      </c>
      <c r="N27" s="5" t="s">
        <v>125</v>
      </c>
      <c r="O27" s="5" t="s">
        <v>125</v>
      </c>
      <c r="P27" s="5" t="s">
        <v>125</v>
      </c>
      <c r="Q27" s="3" t="s">
        <v>61</v>
      </c>
      <c r="R27" s="7">
        <v>0</v>
      </c>
      <c r="S27" s="7">
        <v>0</v>
      </c>
      <c r="T27" s="7">
        <v>0</v>
      </c>
      <c r="U27" s="22">
        <f>SUM(R27:T27)</f>
        <v>0</v>
      </c>
      <c r="V27" s="9">
        <f>SUM(23906.16+16710.17+11798.94+34674.2+22898.99+7510.06+13906.24)</f>
        <v>131404.76</v>
      </c>
      <c r="W27" s="5" t="s">
        <v>62</v>
      </c>
    </row>
  </sheetData>
  <mergeCells count="30">
    <mergeCell ref="A1:W1"/>
    <mergeCell ref="A2:W2"/>
    <mergeCell ref="A3:F3"/>
    <mergeCell ref="G3:W3"/>
    <mergeCell ref="A4:F4"/>
    <mergeCell ref="G4:W4"/>
    <mergeCell ref="A5:F5"/>
    <mergeCell ref="G5:K5"/>
    <mergeCell ref="L5:P5"/>
    <mergeCell ref="Q5:V5"/>
    <mergeCell ref="A6:F6"/>
    <mergeCell ref="G6:K6"/>
    <mergeCell ref="L6:P6"/>
    <mergeCell ref="Q6:V6"/>
    <mergeCell ref="G7:K7"/>
    <mergeCell ref="L7:P7"/>
    <mergeCell ref="Q7:V7"/>
    <mergeCell ref="G8:K8"/>
    <mergeCell ref="L8:P8"/>
    <mergeCell ref="Q8:V8"/>
    <mergeCell ref="A9:W9"/>
    <mergeCell ref="A10:A11"/>
    <mergeCell ref="B10:B11"/>
    <mergeCell ref="C10:F10"/>
    <mergeCell ref="G10:H10"/>
    <mergeCell ref="I10:M10"/>
    <mergeCell ref="N10:O10"/>
    <mergeCell ref="P10:P11"/>
    <mergeCell ref="Q10:V10"/>
    <mergeCell ref="W10:W11"/>
  </mergeCells>
  <pageMargins left="0.25" right="0.25" top="0.75" bottom="0.75" header="0.3" footer="0.3"/>
  <pageSetup paperSize="9" scale="32" fitToHeight="0" orientation="landscape" horizontalDpi="0" verticalDpi="0" r:id="rId1"/>
  <colBreaks count="2" manualBreakCount="2">
    <brk id="19" max="27" man="1"/>
    <brk id="22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9"/>
  <sheetViews>
    <sheetView showGridLines="0" topLeftCell="A16" zoomScale="70" zoomScaleNormal="70" workbookViewId="0">
      <selection activeCell="A21" sqref="A21:W21"/>
    </sheetView>
  </sheetViews>
  <sheetFormatPr defaultRowHeight="15" x14ac:dyDescent="0.25"/>
  <cols>
    <col min="1" max="1" width="27.28515625" bestFit="1" customWidth="1"/>
    <col min="2" max="2" width="46.5703125" bestFit="1" customWidth="1"/>
    <col min="3" max="3" width="16.5703125" customWidth="1"/>
    <col min="4" max="4" width="9.5703125" customWidth="1"/>
    <col min="5" max="5" width="19.5703125" bestFit="1" customWidth="1"/>
    <col min="6" max="6" width="19.42578125" customWidth="1"/>
    <col min="7" max="7" width="22.140625" customWidth="1"/>
    <col min="8" max="8" width="26" customWidth="1"/>
    <col min="9" max="9" width="12.28515625" customWidth="1"/>
    <col min="10" max="10" width="13.85546875" customWidth="1"/>
    <col min="11" max="11" width="9.42578125" customWidth="1"/>
    <col min="12" max="12" width="20.85546875" customWidth="1"/>
    <col min="13" max="13" width="21.7109375" bestFit="1" customWidth="1"/>
    <col min="14" max="14" width="15.140625" customWidth="1"/>
    <col min="15" max="15" width="17.85546875" customWidth="1"/>
    <col min="16" max="16" width="17.42578125" customWidth="1"/>
    <col min="17" max="17" width="16.28515625" customWidth="1"/>
    <col min="18" max="18" width="21.42578125" customWidth="1"/>
    <col min="19" max="19" width="22.28515625" customWidth="1"/>
    <col min="20" max="20" width="21.42578125" customWidth="1"/>
    <col min="21" max="21" width="19.140625" customWidth="1"/>
    <col min="22" max="22" width="19.42578125" customWidth="1"/>
    <col min="23" max="23" width="15.28515625" customWidth="1"/>
  </cols>
  <sheetData>
    <row r="1" spans="1:23" ht="15.75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3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3" x14ac:dyDescent="0.25">
      <c r="A3" s="125" t="s">
        <v>1</v>
      </c>
      <c r="B3" s="125"/>
      <c r="C3" s="125"/>
      <c r="D3" s="125"/>
      <c r="E3" s="125"/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3" x14ac:dyDescent="0.25">
      <c r="A4" s="127" t="s">
        <v>2</v>
      </c>
      <c r="B4" s="127"/>
      <c r="C4" s="127"/>
      <c r="D4" s="127"/>
      <c r="E4" s="127"/>
      <c r="F4" s="127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</row>
    <row r="5" spans="1:23" x14ac:dyDescent="0.25">
      <c r="A5" s="127" t="s">
        <v>155</v>
      </c>
      <c r="B5" s="127"/>
      <c r="C5" s="127"/>
      <c r="D5" s="127"/>
      <c r="E5" s="127"/>
      <c r="F5" s="127"/>
      <c r="G5" s="128"/>
      <c r="H5" s="128"/>
      <c r="I5" s="128"/>
      <c r="J5" s="128"/>
      <c r="K5" s="128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"/>
    </row>
    <row r="6" spans="1:23" x14ac:dyDescent="0.25">
      <c r="A6" s="127" t="s">
        <v>156</v>
      </c>
      <c r="B6" s="127"/>
      <c r="C6" s="127"/>
      <c r="D6" s="127"/>
      <c r="E6" s="127"/>
      <c r="F6" s="127"/>
      <c r="G6" s="128" t="s">
        <v>3</v>
      </c>
      <c r="H6" s="128"/>
      <c r="I6" s="128"/>
      <c r="J6" s="128"/>
      <c r="K6" s="128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"/>
    </row>
    <row r="7" spans="1:23" x14ac:dyDescent="0.25">
      <c r="A7" s="2"/>
      <c r="B7" s="2"/>
      <c r="C7" s="2"/>
      <c r="D7" s="2"/>
      <c r="E7" s="2"/>
      <c r="F7" s="2"/>
      <c r="G7" s="128"/>
      <c r="H7" s="128"/>
      <c r="I7" s="128"/>
      <c r="J7" s="128"/>
      <c r="K7" s="128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"/>
    </row>
    <row r="8" spans="1:23" x14ac:dyDescent="0.25">
      <c r="A8" s="2"/>
      <c r="B8" s="2"/>
      <c r="C8" s="2"/>
      <c r="D8" s="2"/>
      <c r="E8" s="2"/>
      <c r="F8" s="2"/>
      <c r="G8" s="135"/>
      <c r="H8" s="135"/>
      <c r="I8" s="135"/>
      <c r="J8" s="135"/>
      <c r="K8" s="135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"/>
    </row>
    <row r="9" spans="1:23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</row>
    <row r="10" spans="1:23" x14ac:dyDescent="0.25">
      <c r="A10" s="130" t="s">
        <v>138</v>
      </c>
      <c r="B10" s="132" t="s">
        <v>6</v>
      </c>
      <c r="C10" s="132" t="s">
        <v>7</v>
      </c>
      <c r="D10" s="132"/>
      <c r="E10" s="132"/>
      <c r="F10" s="132"/>
      <c r="G10" s="132" t="s">
        <v>8</v>
      </c>
      <c r="H10" s="132"/>
      <c r="I10" s="132" t="s">
        <v>9</v>
      </c>
      <c r="J10" s="132"/>
      <c r="K10" s="132"/>
      <c r="L10" s="132"/>
      <c r="M10" s="132"/>
      <c r="N10" s="132" t="s">
        <v>10</v>
      </c>
      <c r="O10" s="132"/>
      <c r="P10" s="133" t="s">
        <v>11</v>
      </c>
      <c r="Q10" s="132" t="s">
        <v>12</v>
      </c>
      <c r="R10" s="132"/>
      <c r="S10" s="132"/>
      <c r="T10" s="132"/>
      <c r="U10" s="132"/>
      <c r="V10" s="132"/>
      <c r="W10" s="134" t="s">
        <v>13</v>
      </c>
    </row>
    <row r="11" spans="1:23" ht="64.5" customHeight="1" x14ac:dyDescent="0.25">
      <c r="A11" s="131"/>
      <c r="B11" s="132"/>
      <c r="C11" s="5" t="s">
        <v>14</v>
      </c>
      <c r="D11" s="5" t="s">
        <v>15</v>
      </c>
      <c r="E11" s="5" t="s">
        <v>16</v>
      </c>
      <c r="F11" s="5" t="s">
        <v>17</v>
      </c>
      <c r="G11" s="5" t="s">
        <v>18</v>
      </c>
      <c r="H11" s="5" t="s">
        <v>19</v>
      </c>
      <c r="I11" s="5" t="s">
        <v>14</v>
      </c>
      <c r="J11" s="5" t="s">
        <v>20</v>
      </c>
      <c r="K11" s="5" t="s">
        <v>21</v>
      </c>
      <c r="L11" s="5" t="s">
        <v>22</v>
      </c>
      <c r="M11" s="5" t="s">
        <v>23</v>
      </c>
      <c r="N11" s="5" t="s">
        <v>170</v>
      </c>
      <c r="O11" s="5" t="s">
        <v>24</v>
      </c>
      <c r="P11" s="133"/>
      <c r="Q11" s="5" t="s">
        <v>25</v>
      </c>
      <c r="R11" s="5" t="s">
        <v>157</v>
      </c>
      <c r="S11" s="5" t="s">
        <v>158</v>
      </c>
      <c r="T11" s="5" t="s">
        <v>159</v>
      </c>
      <c r="U11" s="5" t="s">
        <v>26</v>
      </c>
      <c r="V11" s="5" t="s">
        <v>27</v>
      </c>
      <c r="W11" s="134"/>
    </row>
    <row r="12" spans="1:23" x14ac:dyDescent="0.25">
      <c r="A12" s="14" t="s">
        <v>28</v>
      </c>
      <c r="B12" s="14" t="s">
        <v>29</v>
      </c>
      <c r="C12" s="14" t="s">
        <v>30</v>
      </c>
      <c r="D12" s="14" t="s">
        <v>31</v>
      </c>
      <c r="E12" s="14" t="s">
        <v>32</v>
      </c>
      <c r="F12" s="14" t="s">
        <v>33</v>
      </c>
      <c r="G12" s="14" t="s">
        <v>34</v>
      </c>
      <c r="H12" s="14" t="s">
        <v>35</v>
      </c>
      <c r="I12" s="14" t="s">
        <v>36</v>
      </c>
      <c r="J12" s="14" t="s">
        <v>37</v>
      </c>
      <c r="K12" s="15" t="s">
        <v>38</v>
      </c>
      <c r="L12" s="15" t="s">
        <v>39</v>
      </c>
      <c r="M12" s="14" t="s">
        <v>40</v>
      </c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47</v>
      </c>
      <c r="U12" s="14" t="s">
        <v>48</v>
      </c>
      <c r="V12" s="14" t="s">
        <v>49</v>
      </c>
      <c r="W12" s="14" t="s">
        <v>50</v>
      </c>
    </row>
    <row r="13" spans="1:23" ht="81.75" customHeight="1" x14ac:dyDescent="0.25">
      <c r="A13" s="17" t="s">
        <v>51</v>
      </c>
      <c r="B13" s="17" t="s">
        <v>52</v>
      </c>
      <c r="C13" s="17" t="s">
        <v>53</v>
      </c>
      <c r="D13" s="17" t="s">
        <v>54</v>
      </c>
      <c r="E13" s="18">
        <v>4022804.26</v>
      </c>
      <c r="F13" s="18">
        <v>0</v>
      </c>
      <c r="G13" s="17" t="s">
        <v>55</v>
      </c>
      <c r="H13" s="17" t="s">
        <v>56</v>
      </c>
      <c r="I13" s="17" t="s">
        <v>57</v>
      </c>
      <c r="J13" s="17" t="s">
        <v>58</v>
      </c>
      <c r="K13" s="17" t="s">
        <v>59</v>
      </c>
      <c r="L13" s="19">
        <v>3982574.2</v>
      </c>
      <c r="M13" s="20">
        <v>43819</v>
      </c>
      <c r="N13" s="17" t="s">
        <v>59</v>
      </c>
      <c r="O13" s="17" t="s">
        <v>125</v>
      </c>
      <c r="P13" s="17" t="s">
        <v>125</v>
      </c>
      <c r="Q13" s="21" t="s">
        <v>61</v>
      </c>
      <c r="R13" s="18">
        <v>0</v>
      </c>
      <c r="S13" s="18">
        <v>0</v>
      </c>
      <c r="T13" s="18">
        <v>8366.08</v>
      </c>
      <c r="U13" s="22">
        <f>SUM(R13:T13)</f>
        <v>8366.08</v>
      </c>
      <c r="V13" s="18">
        <f>600177.41+U13</f>
        <v>608543.49</v>
      </c>
      <c r="W13" s="17" t="s">
        <v>62</v>
      </c>
    </row>
    <row r="14" spans="1:23" ht="62.25" customHeight="1" x14ac:dyDescent="0.25">
      <c r="A14" s="17" t="s">
        <v>65</v>
      </c>
      <c r="B14" s="17" t="s">
        <v>66</v>
      </c>
      <c r="C14" s="23" t="s">
        <v>172</v>
      </c>
      <c r="D14" s="17" t="s">
        <v>67</v>
      </c>
      <c r="E14" s="18">
        <v>334846.98</v>
      </c>
      <c r="F14" s="18">
        <v>0</v>
      </c>
      <c r="G14" s="17" t="s">
        <v>68</v>
      </c>
      <c r="H14" s="17" t="s">
        <v>69</v>
      </c>
      <c r="I14" s="17" t="s">
        <v>70</v>
      </c>
      <c r="J14" s="17" t="s">
        <v>71</v>
      </c>
      <c r="K14" s="17" t="s">
        <v>118</v>
      </c>
      <c r="L14" s="19">
        <v>331449.12</v>
      </c>
      <c r="M14" s="24">
        <f>J14+K14</f>
        <v>43623</v>
      </c>
      <c r="N14" s="17" t="s">
        <v>75</v>
      </c>
      <c r="O14" s="17" t="s">
        <v>125</v>
      </c>
      <c r="P14" s="17" t="s">
        <v>125</v>
      </c>
      <c r="Q14" s="21" t="s">
        <v>61</v>
      </c>
      <c r="R14" s="18">
        <v>0</v>
      </c>
      <c r="S14" s="18">
        <v>0</v>
      </c>
      <c r="T14" s="18">
        <v>9178.3700000000008</v>
      </c>
      <c r="U14" s="22">
        <f>SUM(R14:T14)</f>
        <v>9178.3700000000008</v>
      </c>
      <c r="V14" s="22">
        <f>280789.78+U14</f>
        <v>289968.15000000002</v>
      </c>
      <c r="W14" s="17" t="s">
        <v>62</v>
      </c>
    </row>
    <row r="15" spans="1:23" ht="45" x14ac:dyDescent="0.25">
      <c r="A15" s="17" t="s">
        <v>76</v>
      </c>
      <c r="B15" s="17" t="s">
        <v>77</v>
      </c>
      <c r="C15" s="17" t="s">
        <v>78</v>
      </c>
      <c r="D15" s="17" t="s">
        <v>67</v>
      </c>
      <c r="E15" s="18">
        <v>0</v>
      </c>
      <c r="F15" s="18">
        <v>0</v>
      </c>
      <c r="G15" s="17" t="s">
        <v>79</v>
      </c>
      <c r="H15" s="17" t="s">
        <v>80</v>
      </c>
      <c r="I15" s="17" t="s">
        <v>81</v>
      </c>
      <c r="J15" s="17" t="s">
        <v>73</v>
      </c>
      <c r="K15" s="17" t="s">
        <v>72</v>
      </c>
      <c r="L15" s="19">
        <v>365482.3</v>
      </c>
      <c r="M15" s="24">
        <f t="shared" ref="M15:M29" si="0">J15+K15</f>
        <v>43466</v>
      </c>
      <c r="N15" s="17" t="s">
        <v>179</v>
      </c>
      <c r="O15" s="17" t="s">
        <v>125</v>
      </c>
      <c r="P15" s="17" t="s">
        <v>125</v>
      </c>
      <c r="Q15" s="21" t="s">
        <v>61</v>
      </c>
      <c r="R15" s="18">
        <v>0</v>
      </c>
      <c r="S15" s="18">
        <v>0</v>
      </c>
      <c r="T15" s="18">
        <v>0</v>
      </c>
      <c r="U15" s="22">
        <f t="shared" ref="U15" si="1">SUM(R15:T15)</f>
        <v>0</v>
      </c>
      <c r="V15" s="18">
        <v>205112.47</v>
      </c>
      <c r="W15" s="17" t="s">
        <v>62</v>
      </c>
    </row>
    <row r="16" spans="1:23" ht="57" customHeight="1" x14ac:dyDescent="0.25">
      <c r="A16" s="17" t="s">
        <v>76</v>
      </c>
      <c r="B16" s="17" t="s">
        <v>82</v>
      </c>
      <c r="C16" s="17" t="s">
        <v>83</v>
      </c>
      <c r="D16" s="17" t="s">
        <v>67</v>
      </c>
      <c r="E16" s="18">
        <v>0</v>
      </c>
      <c r="F16" s="18">
        <v>0</v>
      </c>
      <c r="G16" s="17" t="s">
        <v>79</v>
      </c>
      <c r="H16" s="17" t="s">
        <v>80</v>
      </c>
      <c r="I16" s="17" t="s">
        <v>81</v>
      </c>
      <c r="J16" s="17" t="s">
        <v>73</v>
      </c>
      <c r="K16" s="17" t="s">
        <v>72</v>
      </c>
      <c r="L16" s="19">
        <v>285353.59000000003</v>
      </c>
      <c r="M16" s="24">
        <f t="shared" si="0"/>
        <v>43466</v>
      </c>
      <c r="N16" s="17" t="s">
        <v>179</v>
      </c>
      <c r="O16" s="17" t="s">
        <v>125</v>
      </c>
      <c r="P16" s="17" t="s">
        <v>125</v>
      </c>
      <c r="Q16" s="21" t="s">
        <v>61</v>
      </c>
      <c r="R16" s="18">
        <v>0</v>
      </c>
      <c r="S16" s="18">
        <v>0</v>
      </c>
      <c r="T16" s="18">
        <v>0</v>
      </c>
      <c r="U16" s="22">
        <f t="shared" ref="U16:U17" si="2">SUM(R16:T16)</f>
        <v>0</v>
      </c>
      <c r="V16" s="18">
        <v>150434.35</v>
      </c>
      <c r="W16" s="17" t="s">
        <v>62</v>
      </c>
    </row>
    <row r="17" spans="1:23" ht="45" x14ac:dyDescent="0.25">
      <c r="A17" s="17" t="s">
        <v>84</v>
      </c>
      <c r="B17" s="17" t="s">
        <v>85</v>
      </c>
      <c r="C17" s="17" t="s">
        <v>86</v>
      </c>
      <c r="D17" s="17" t="s">
        <v>67</v>
      </c>
      <c r="E17" s="18">
        <v>116538</v>
      </c>
      <c r="F17" s="18">
        <v>0</v>
      </c>
      <c r="G17" s="17" t="s">
        <v>87</v>
      </c>
      <c r="H17" s="17" t="s">
        <v>88</v>
      </c>
      <c r="I17" s="17" t="s">
        <v>89</v>
      </c>
      <c r="J17" s="17" t="s">
        <v>177</v>
      </c>
      <c r="K17" s="17" t="s">
        <v>90</v>
      </c>
      <c r="L17" s="19">
        <v>114513.58</v>
      </c>
      <c r="M17" s="24">
        <f t="shared" si="0"/>
        <v>43556</v>
      </c>
      <c r="N17" s="17" t="s">
        <v>171</v>
      </c>
      <c r="O17" s="17" t="s">
        <v>125</v>
      </c>
      <c r="P17" s="17" t="s">
        <v>125</v>
      </c>
      <c r="Q17" s="21" t="s">
        <v>61</v>
      </c>
      <c r="R17" s="18">
        <v>0</v>
      </c>
      <c r="S17" s="18">
        <v>0</v>
      </c>
      <c r="T17" s="18">
        <v>0</v>
      </c>
      <c r="U17" s="22">
        <f t="shared" si="2"/>
        <v>0</v>
      </c>
      <c r="V17" s="22">
        <f>SUM(R17:T17)</f>
        <v>0</v>
      </c>
      <c r="W17" s="17" t="s">
        <v>62</v>
      </c>
    </row>
    <row r="18" spans="1:23" ht="45" x14ac:dyDescent="0.25">
      <c r="A18" s="17" t="s">
        <v>91</v>
      </c>
      <c r="B18" s="17" t="s">
        <v>92</v>
      </c>
      <c r="C18" s="17" t="s">
        <v>93</v>
      </c>
      <c r="D18" s="17" t="s">
        <v>94</v>
      </c>
      <c r="E18" s="18">
        <v>91173.73</v>
      </c>
      <c r="F18" s="18">
        <v>0</v>
      </c>
      <c r="G18" s="17" t="s">
        <v>95</v>
      </c>
      <c r="H18" s="17" t="s">
        <v>96</v>
      </c>
      <c r="I18" s="17" t="s">
        <v>97</v>
      </c>
      <c r="J18" s="17" t="s">
        <v>98</v>
      </c>
      <c r="K18" s="17" t="s">
        <v>99</v>
      </c>
      <c r="L18" s="19">
        <v>97622.09</v>
      </c>
      <c r="M18" s="24">
        <f t="shared" si="0"/>
        <v>43948</v>
      </c>
      <c r="N18" s="17" t="s">
        <v>125</v>
      </c>
      <c r="O18" s="17" t="s">
        <v>125</v>
      </c>
      <c r="P18" s="17" t="s">
        <v>125</v>
      </c>
      <c r="Q18" s="21" t="s">
        <v>61</v>
      </c>
      <c r="R18" s="18">
        <v>0</v>
      </c>
      <c r="S18" s="18">
        <v>0</v>
      </c>
      <c r="T18" s="18">
        <v>0</v>
      </c>
      <c r="U18" s="22">
        <f>SUM(R18:T18)</f>
        <v>0</v>
      </c>
      <c r="V18" s="22">
        <v>28000</v>
      </c>
      <c r="W18" s="17" t="s">
        <v>62</v>
      </c>
    </row>
    <row r="19" spans="1:23" ht="65.25" customHeight="1" x14ac:dyDescent="0.25">
      <c r="A19" s="17" t="s">
        <v>100</v>
      </c>
      <c r="B19" s="17" t="s">
        <v>101</v>
      </c>
      <c r="C19" s="17" t="s">
        <v>93</v>
      </c>
      <c r="D19" s="17" t="s">
        <v>94</v>
      </c>
      <c r="E19" s="18">
        <v>217144.66</v>
      </c>
      <c r="F19" s="18">
        <v>0</v>
      </c>
      <c r="G19" s="17" t="s">
        <v>102</v>
      </c>
      <c r="H19" s="17" t="s">
        <v>103</v>
      </c>
      <c r="I19" s="17" t="s">
        <v>104</v>
      </c>
      <c r="J19" s="17" t="s">
        <v>98</v>
      </c>
      <c r="K19" s="17" t="s">
        <v>99</v>
      </c>
      <c r="L19" s="19">
        <v>212801.81</v>
      </c>
      <c r="M19" s="24">
        <f t="shared" si="0"/>
        <v>43948</v>
      </c>
      <c r="N19" s="17" t="s">
        <v>74</v>
      </c>
      <c r="O19" s="17" t="s">
        <v>125</v>
      </c>
      <c r="P19" s="17" t="s">
        <v>125</v>
      </c>
      <c r="Q19" s="21" t="s">
        <v>61</v>
      </c>
      <c r="R19" s="18">
        <v>45100.68</v>
      </c>
      <c r="S19" s="18">
        <v>0</v>
      </c>
      <c r="T19" s="18">
        <v>0</v>
      </c>
      <c r="U19" s="22">
        <f t="shared" ref="U19:U23" si="3">SUM(R19:T19)</f>
        <v>45100.68</v>
      </c>
      <c r="V19" s="18">
        <v>63480.61</v>
      </c>
      <c r="W19" s="17" t="s">
        <v>62</v>
      </c>
    </row>
    <row r="20" spans="1:23" ht="45" x14ac:dyDescent="0.25">
      <c r="A20" s="17" t="s">
        <v>105</v>
      </c>
      <c r="B20" s="17" t="s">
        <v>106</v>
      </c>
      <c r="C20" s="17" t="s">
        <v>93</v>
      </c>
      <c r="D20" s="17" t="s">
        <v>94</v>
      </c>
      <c r="E20" s="18">
        <v>422586.08</v>
      </c>
      <c r="F20" s="18">
        <v>0</v>
      </c>
      <c r="G20" s="17" t="s">
        <v>64</v>
      </c>
      <c r="H20" s="17" t="s">
        <v>107</v>
      </c>
      <c r="I20" s="17" t="s">
        <v>167</v>
      </c>
      <c r="J20" s="17" t="s">
        <v>98</v>
      </c>
      <c r="K20" s="17" t="s">
        <v>129</v>
      </c>
      <c r="L20" s="19">
        <v>391168.22</v>
      </c>
      <c r="M20" s="24">
        <f t="shared" si="0"/>
        <v>43978</v>
      </c>
      <c r="N20" s="17" t="s">
        <v>125</v>
      </c>
      <c r="O20" s="17" t="s">
        <v>125</v>
      </c>
      <c r="P20" s="17" t="s">
        <v>125</v>
      </c>
      <c r="Q20" s="21" t="s">
        <v>61</v>
      </c>
      <c r="R20" s="18">
        <v>0</v>
      </c>
      <c r="S20" s="18">
        <v>0</v>
      </c>
      <c r="T20" s="18">
        <v>0</v>
      </c>
      <c r="U20" s="22">
        <f t="shared" si="3"/>
        <v>0</v>
      </c>
      <c r="V20" s="18">
        <v>92953.13</v>
      </c>
      <c r="W20" s="17" t="s">
        <v>62</v>
      </c>
    </row>
    <row r="21" spans="1:23" ht="54.75" customHeight="1" x14ac:dyDescent="0.25">
      <c r="A21" s="17" t="s">
        <v>76</v>
      </c>
      <c r="B21" s="17" t="s">
        <v>108</v>
      </c>
      <c r="C21" s="17" t="s">
        <v>109</v>
      </c>
      <c r="D21" s="17" t="s">
        <v>94</v>
      </c>
      <c r="E21" s="18">
        <v>400000</v>
      </c>
      <c r="F21" s="18">
        <v>0</v>
      </c>
      <c r="G21" s="17" t="s">
        <v>79</v>
      </c>
      <c r="H21" s="17" t="s">
        <v>80</v>
      </c>
      <c r="I21" s="17" t="s">
        <v>137</v>
      </c>
      <c r="J21" s="17" t="s">
        <v>73</v>
      </c>
      <c r="K21" s="17" t="s">
        <v>110</v>
      </c>
      <c r="L21" s="19">
        <v>393949.63</v>
      </c>
      <c r="M21" s="24">
        <f t="shared" si="0"/>
        <v>43406</v>
      </c>
      <c r="N21" s="17" t="s">
        <v>179</v>
      </c>
      <c r="O21" s="17" t="s">
        <v>125</v>
      </c>
      <c r="P21" s="17" t="s">
        <v>125</v>
      </c>
      <c r="Q21" s="21" t="s">
        <v>61</v>
      </c>
      <c r="R21" s="18"/>
      <c r="S21" s="18">
        <v>13865.81</v>
      </c>
      <c r="T21" s="18">
        <v>0</v>
      </c>
      <c r="U21" s="22">
        <f t="shared" si="3"/>
        <v>13865.81</v>
      </c>
      <c r="V21" s="18">
        <v>231445.85</v>
      </c>
      <c r="W21" s="17" t="s">
        <v>62</v>
      </c>
    </row>
    <row r="22" spans="1:23" ht="45" x14ac:dyDescent="0.25">
      <c r="A22" s="17" t="s">
        <v>111</v>
      </c>
      <c r="B22" s="17" t="s">
        <v>112</v>
      </c>
      <c r="C22" s="17" t="s">
        <v>113</v>
      </c>
      <c r="D22" s="17" t="s">
        <v>94</v>
      </c>
      <c r="E22" s="18">
        <v>150000</v>
      </c>
      <c r="F22" s="18">
        <v>0</v>
      </c>
      <c r="G22" s="17" t="s">
        <v>114</v>
      </c>
      <c r="H22" s="17" t="s">
        <v>115</v>
      </c>
      <c r="I22" s="17" t="s">
        <v>116</v>
      </c>
      <c r="J22" s="17" t="s">
        <v>117</v>
      </c>
      <c r="K22" s="17" t="s">
        <v>118</v>
      </c>
      <c r="L22" s="19">
        <v>141861.47</v>
      </c>
      <c r="M22" s="24">
        <f t="shared" si="0"/>
        <v>42845</v>
      </c>
      <c r="N22" s="25">
        <f>121+182</f>
        <v>303</v>
      </c>
      <c r="O22" s="17" t="s">
        <v>125</v>
      </c>
      <c r="P22" s="17" t="s">
        <v>125</v>
      </c>
      <c r="Q22" s="21" t="s">
        <v>61</v>
      </c>
      <c r="R22" s="18">
        <v>0</v>
      </c>
      <c r="S22" s="18">
        <v>0</v>
      </c>
      <c r="T22" s="18">
        <v>0</v>
      </c>
      <c r="U22" s="22">
        <f t="shared" si="3"/>
        <v>0</v>
      </c>
      <c r="V22" s="18">
        <v>77564.44</v>
      </c>
      <c r="W22" s="17" t="s">
        <v>62</v>
      </c>
    </row>
    <row r="23" spans="1:23" ht="62.25" customHeight="1" x14ac:dyDescent="0.25">
      <c r="A23" s="17" t="s">
        <v>84</v>
      </c>
      <c r="B23" s="17" t="s">
        <v>119</v>
      </c>
      <c r="C23" s="17" t="s">
        <v>120</v>
      </c>
      <c r="D23" s="17" t="s">
        <v>94</v>
      </c>
      <c r="E23" s="18">
        <v>300000</v>
      </c>
      <c r="F23" s="18">
        <v>0</v>
      </c>
      <c r="G23" s="17" t="s">
        <v>79</v>
      </c>
      <c r="H23" s="17" t="s">
        <v>80</v>
      </c>
      <c r="I23" s="17" t="s">
        <v>121</v>
      </c>
      <c r="J23" s="17" t="s">
        <v>73</v>
      </c>
      <c r="K23" s="17" t="s">
        <v>110</v>
      </c>
      <c r="L23" s="19">
        <v>296317.27</v>
      </c>
      <c r="M23" s="24">
        <f t="shared" si="0"/>
        <v>43406</v>
      </c>
      <c r="N23" s="17" t="s">
        <v>125</v>
      </c>
      <c r="O23" s="17" t="s">
        <v>125</v>
      </c>
      <c r="P23" s="17" t="s">
        <v>125</v>
      </c>
      <c r="Q23" s="21" t="s">
        <v>61</v>
      </c>
      <c r="R23" s="18">
        <v>0</v>
      </c>
      <c r="S23" s="18">
        <v>0</v>
      </c>
      <c r="T23" s="18">
        <v>0</v>
      </c>
      <c r="U23" s="22">
        <f t="shared" si="3"/>
        <v>0</v>
      </c>
      <c r="V23" s="18">
        <f>SUM(45362.16+42636.18)</f>
        <v>87998.34</v>
      </c>
      <c r="W23" s="17" t="s">
        <v>62</v>
      </c>
    </row>
    <row r="24" spans="1:23" ht="74.25" customHeight="1" x14ac:dyDescent="0.25">
      <c r="A24" s="17" t="s">
        <v>122</v>
      </c>
      <c r="B24" s="17" t="s">
        <v>123</v>
      </c>
      <c r="C24" s="17" t="s">
        <v>93</v>
      </c>
      <c r="D24" s="17" t="s">
        <v>94</v>
      </c>
      <c r="E24" s="18">
        <v>260878.48</v>
      </c>
      <c r="F24" s="18">
        <v>0</v>
      </c>
      <c r="G24" s="17" t="s">
        <v>102</v>
      </c>
      <c r="H24" s="17" t="s">
        <v>103</v>
      </c>
      <c r="I24" s="17" t="s">
        <v>124</v>
      </c>
      <c r="J24" s="17" t="s">
        <v>98</v>
      </c>
      <c r="K24" s="17" t="s">
        <v>110</v>
      </c>
      <c r="L24" s="19">
        <v>256704.11</v>
      </c>
      <c r="M24" s="24">
        <f>J24+K24</f>
        <v>43977</v>
      </c>
      <c r="N24" s="25">
        <f>120+120</f>
        <v>240</v>
      </c>
      <c r="O24" s="17" t="s">
        <v>125</v>
      </c>
      <c r="P24" s="17" t="s">
        <v>125</v>
      </c>
      <c r="Q24" s="21" t="s">
        <v>61</v>
      </c>
      <c r="R24" s="18">
        <v>39916.160000000003</v>
      </c>
      <c r="S24" s="18">
        <v>0</v>
      </c>
      <c r="T24" s="18">
        <v>0</v>
      </c>
      <c r="U24" s="22">
        <f t="shared" ref="U24" si="4">SUM(R24:T24)</f>
        <v>39916.160000000003</v>
      </c>
      <c r="V24" s="18">
        <f>31475.66+U24</f>
        <v>71391.820000000007</v>
      </c>
      <c r="W24" s="17" t="s">
        <v>62</v>
      </c>
    </row>
    <row r="25" spans="1:23" ht="74.25" customHeight="1" x14ac:dyDescent="0.25">
      <c r="A25" s="17" t="s">
        <v>128</v>
      </c>
      <c r="B25" s="17" t="s">
        <v>126</v>
      </c>
      <c r="C25" s="23" t="s">
        <v>175</v>
      </c>
      <c r="D25" s="17" t="s">
        <v>67</v>
      </c>
      <c r="E25" s="18">
        <v>250000</v>
      </c>
      <c r="F25" s="18">
        <v>0</v>
      </c>
      <c r="G25" s="17" t="s">
        <v>64</v>
      </c>
      <c r="H25" s="17" t="s">
        <v>107</v>
      </c>
      <c r="I25" s="17" t="s">
        <v>127</v>
      </c>
      <c r="J25" s="17" t="s">
        <v>130</v>
      </c>
      <c r="K25" s="17" t="s">
        <v>129</v>
      </c>
      <c r="L25" s="19">
        <v>242979.33</v>
      </c>
      <c r="M25" s="24">
        <v>43978</v>
      </c>
      <c r="N25" s="25">
        <f>120+182</f>
        <v>302</v>
      </c>
      <c r="O25" s="17" t="s">
        <v>125</v>
      </c>
      <c r="P25" s="17" t="s">
        <v>125</v>
      </c>
      <c r="Q25" s="21" t="s">
        <v>61</v>
      </c>
      <c r="R25" s="18">
        <v>46322.58</v>
      </c>
      <c r="S25" s="18">
        <v>56493.97</v>
      </c>
      <c r="T25" s="18">
        <v>0</v>
      </c>
      <c r="U25" s="22">
        <f t="shared" ref="U25:U26" si="5">SUM(R25:T25)</f>
        <v>102816.55</v>
      </c>
      <c r="V25" s="22">
        <f>SUM(U25)</f>
        <v>102816.55</v>
      </c>
      <c r="W25" s="17" t="s">
        <v>62</v>
      </c>
    </row>
    <row r="26" spans="1:23" ht="70.5" customHeight="1" x14ac:dyDescent="0.25">
      <c r="A26" s="17" t="s">
        <v>154</v>
      </c>
      <c r="B26" s="17" t="s">
        <v>149</v>
      </c>
      <c r="C26" s="17" t="s">
        <v>176</v>
      </c>
      <c r="D26" s="17" t="s">
        <v>94</v>
      </c>
      <c r="E26" s="18">
        <v>99859.26</v>
      </c>
      <c r="F26" s="18">
        <v>0</v>
      </c>
      <c r="G26" s="17" t="s">
        <v>150</v>
      </c>
      <c r="H26" s="17" t="s">
        <v>151</v>
      </c>
      <c r="I26" s="17" t="s">
        <v>152</v>
      </c>
      <c r="J26" s="17" t="s">
        <v>73</v>
      </c>
      <c r="K26" s="17" t="s">
        <v>153</v>
      </c>
      <c r="L26" s="19">
        <v>73169.97</v>
      </c>
      <c r="M26" s="24">
        <f t="shared" si="0"/>
        <v>43346</v>
      </c>
      <c r="N26" s="17" t="s">
        <v>125</v>
      </c>
      <c r="O26" s="17" t="s">
        <v>125</v>
      </c>
      <c r="P26" s="17" t="s">
        <v>125</v>
      </c>
      <c r="Q26" s="21" t="s">
        <v>61</v>
      </c>
      <c r="R26" s="18">
        <v>0</v>
      </c>
      <c r="S26" s="18">
        <v>0</v>
      </c>
      <c r="T26" s="18">
        <v>0</v>
      </c>
      <c r="U26" s="22">
        <f t="shared" si="5"/>
        <v>0</v>
      </c>
      <c r="V26" s="22">
        <f>14833.91</f>
        <v>14833.91</v>
      </c>
      <c r="W26" s="17" t="s">
        <v>62</v>
      </c>
    </row>
    <row r="27" spans="1:23" ht="65.25" customHeight="1" x14ac:dyDescent="0.25">
      <c r="A27" s="17" t="s">
        <v>161</v>
      </c>
      <c r="B27" s="17" t="s">
        <v>160</v>
      </c>
      <c r="C27" s="17" t="s">
        <v>178</v>
      </c>
      <c r="D27" s="17" t="s">
        <v>94</v>
      </c>
      <c r="E27" s="18">
        <v>349999.76</v>
      </c>
      <c r="F27" s="18">
        <v>0</v>
      </c>
      <c r="G27" s="17" t="s">
        <v>162</v>
      </c>
      <c r="H27" s="17" t="s">
        <v>163</v>
      </c>
      <c r="I27" s="17" t="s">
        <v>164</v>
      </c>
      <c r="J27" s="17" t="s">
        <v>168</v>
      </c>
      <c r="K27" s="17" t="s">
        <v>131</v>
      </c>
      <c r="L27" s="19">
        <v>304000</v>
      </c>
      <c r="M27" s="24">
        <f t="shared" si="0"/>
        <v>44177</v>
      </c>
      <c r="N27" s="17" t="s">
        <v>125</v>
      </c>
      <c r="O27" s="17" t="s">
        <v>125</v>
      </c>
      <c r="P27" s="17" t="s">
        <v>125</v>
      </c>
      <c r="Q27" s="21" t="s">
        <v>61</v>
      </c>
      <c r="R27" s="18">
        <v>0</v>
      </c>
      <c r="S27" s="18">
        <v>0</v>
      </c>
      <c r="T27" s="18">
        <v>83650.3</v>
      </c>
      <c r="U27" s="22">
        <f t="shared" ref="U27" si="6">SUM(R27:T27)</f>
        <v>83650.3</v>
      </c>
      <c r="V27" s="22">
        <f>U27</f>
        <v>83650.3</v>
      </c>
      <c r="W27" s="17" t="s">
        <v>62</v>
      </c>
    </row>
    <row r="28" spans="1:23" ht="60" x14ac:dyDescent="0.25">
      <c r="A28" s="17" t="s">
        <v>125</v>
      </c>
      <c r="B28" s="17" t="s">
        <v>165</v>
      </c>
      <c r="C28" s="17" t="s">
        <v>125</v>
      </c>
      <c r="D28" s="17" t="s">
        <v>174</v>
      </c>
      <c r="E28" s="26" t="s">
        <v>125</v>
      </c>
      <c r="F28" s="18">
        <v>0</v>
      </c>
      <c r="G28" s="17" t="s">
        <v>150</v>
      </c>
      <c r="H28" s="17" t="s">
        <v>166</v>
      </c>
      <c r="I28" s="17" t="s">
        <v>127</v>
      </c>
      <c r="J28" s="17" t="s">
        <v>125</v>
      </c>
      <c r="K28" s="17" t="s">
        <v>125</v>
      </c>
      <c r="L28" s="17" t="s">
        <v>125</v>
      </c>
      <c r="M28" s="17" t="s">
        <v>125</v>
      </c>
      <c r="N28" s="17" t="s">
        <v>125</v>
      </c>
      <c r="O28" s="17" t="s">
        <v>125</v>
      </c>
      <c r="P28" s="17" t="s">
        <v>125</v>
      </c>
      <c r="Q28" s="21" t="s">
        <v>61</v>
      </c>
      <c r="R28" s="18">
        <v>26745.5</v>
      </c>
      <c r="S28" s="18">
        <v>0</v>
      </c>
      <c r="T28" s="18">
        <v>0</v>
      </c>
      <c r="U28" s="22">
        <f t="shared" ref="U28" si="7">SUM(R28:T28)</f>
        <v>26745.5</v>
      </c>
      <c r="V28" s="22">
        <f>U28</f>
        <v>26745.5</v>
      </c>
      <c r="W28" s="17" t="s">
        <v>63</v>
      </c>
    </row>
    <row r="29" spans="1:23" ht="74.25" customHeight="1" x14ac:dyDescent="0.25">
      <c r="A29" s="17" t="s">
        <v>133</v>
      </c>
      <c r="B29" s="17" t="s">
        <v>136</v>
      </c>
      <c r="C29" s="17" t="s">
        <v>125</v>
      </c>
      <c r="D29" s="17" t="s">
        <v>54</v>
      </c>
      <c r="E29" s="18">
        <v>509988.22</v>
      </c>
      <c r="F29" s="18">
        <v>0</v>
      </c>
      <c r="G29" s="17" t="s">
        <v>135</v>
      </c>
      <c r="H29" s="17" t="s">
        <v>80</v>
      </c>
      <c r="I29" s="17" t="s">
        <v>134</v>
      </c>
      <c r="J29" s="17" t="s">
        <v>132</v>
      </c>
      <c r="K29" s="17" t="s">
        <v>131</v>
      </c>
      <c r="L29" s="19">
        <v>137770.09</v>
      </c>
      <c r="M29" s="24">
        <f t="shared" si="0"/>
        <v>43121</v>
      </c>
      <c r="N29" s="17" t="s">
        <v>125</v>
      </c>
      <c r="O29" s="17" t="s">
        <v>125</v>
      </c>
      <c r="P29" s="17" t="s">
        <v>125</v>
      </c>
      <c r="Q29" s="21" t="s">
        <v>61</v>
      </c>
      <c r="R29" s="18">
        <v>0</v>
      </c>
      <c r="S29" s="18">
        <v>0</v>
      </c>
      <c r="T29" s="18">
        <v>0</v>
      </c>
      <c r="U29" s="22">
        <f>SUM(R29:T29)</f>
        <v>0</v>
      </c>
      <c r="V29" s="27">
        <f>SUM(23906.16+16710.17+11798.94+34674.2+22898.99+7510.06+13906.24)</f>
        <v>131404.76</v>
      </c>
      <c r="W29" s="17" t="s">
        <v>62</v>
      </c>
    </row>
  </sheetData>
  <mergeCells count="30">
    <mergeCell ref="A1:W1"/>
    <mergeCell ref="A2:W2"/>
    <mergeCell ref="A3:F3"/>
    <mergeCell ref="G3:W3"/>
    <mergeCell ref="A4:F4"/>
    <mergeCell ref="G4:W4"/>
    <mergeCell ref="A5:F5"/>
    <mergeCell ref="G5:K5"/>
    <mergeCell ref="L5:P5"/>
    <mergeCell ref="Q5:V5"/>
    <mergeCell ref="A6:F6"/>
    <mergeCell ref="G6:K6"/>
    <mergeCell ref="L6:P6"/>
    <mergeCell ref="Q6:V6"/>
    <mergeCell ref="G7:K7"/>
    <mergeCell ref="L7:P7"/>
    <mergeCell ref="Q7:V7"/>
    <mergeCell ref="G8:K8"/>
    <mergeCell ref="L8:P8"/>
    <mergeCell ref="Q8:V8"/>
    <mergeCell ref="A9:W9"/>
    <mergeCell ref="A10:A11"/>
    <mergeCell ref="B10:B11"/>
    <mergeCell ref="C10:F10"/>
    <mergeCell ref="G10:H10"/>
    <mergeCell ref="I10:M10"/>
    <mergeCell ref="N10:O10"/>
    <mergeCell ref="P10:P11"/>
    <mergeCell ref="Q10:V10"/>
    <mergeCell ref="W10:W1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1º TRI - Prefeitura</vt:lpstr>
      <vt:lpstr>1º TRI - Educação</vt:lpstr>
      <vt:lpstr>1º TRI - Saúde</vt:lpstr>
      <vt:lpstr>2º TRIMESTRE DE 2020  </vt:lpstr>
      <vt:lpstr>3º TRIMESTRE DE 2020 </vt:lpstr>
      <vt:lpstr>4º TRIMESTRE DE 2020</vt:lpstr>
      <vt:lpstr>'1º TRI - Educação'!Area_de_impressao</vt:lpstr>
      <vt:lpstr>'1º TRI - Prefeitura'!Area_de_impressao</vt:lpstr>
      <vt:lpstr>'1º TRI - Saúde'!Area_de_impressao</vt:lpstr>
      <vt:lpstr>'2º TRIMESTRE DE 2020  '!Area_de_impressao</vt:lpstr>
      <vt:lpstr>'3º TRIMESTRE DE 2020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</dc:creator>
  <cp:lastModifiedBy>Márcia Alves</cp:lastModifiedBy>
  <cp:lastPrinted>2023-06-27T17:20:34Z</cp:lastPrinted>
  <dcterms:created xsi:type="dcterms:W3CDTF">2020-08-24T13:36:47Z</dcterms:created>
  <dcterms:modified xsi:type="dcterms:W3CDTF">2025-05-28T14:16:45Z</dcterms:modified>
</cp:coreProperties>
</file>